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新公布项目" sheetId="6" r:id="rId1"/>
    <sheet name="修订项目" sheetId="7" r:id="rId2"/>
  </sheets>
  <definedNames>
    <definedName name="_xlnm._FilterDatabase" localSheetId="0" hidden="1">新公布项目!$C$4:$K$212</definedName>
    <definedName name="_xlnm._FilterDatabase" localSheetId="1" hidden="1">修订项目!$L$8:$O$107</definedName>
    <definedName name="_xlnm.Print_Titles" localSheetId="0">新公布项目!$1:$5</definedName>
    <definedName name="_xlnm.Print_Titles" localSheetId="1">修订项目!$1:$5</definedName>
  </definedNames>
  <calcPr calcId="144525"/>
</workbook>
</file>

<file path=xl/sharedStrings.xml><?xml version="1.0" encoding="utf-8"?>
<sst xmlns="http://schemas.openxmlformats.org/spreadsheetml/2006/main" count="1682" uniqueCount="1020">
  <si>
    <t>附件3</t>
  </si>
  <si>
    <t>梅州市新公布和修订的医疗服务价格项目定价方案</t>
  </si>
  <si>
    <t>梅州市新公布医疗服务价格项目定价方案（一）</t>
  </si>
  <si>
    <t>序号</t>
  </si>
  <si>
    <t>财务分类</t>
  </si>
  <si>
    <t>编码</t>
  </si>
  <si>
    <t>项目名称</t>
  </si>
  <si>
    <t>项目内涵</t>
  </si>
  <si>
    <t>除外内容</t>
  </si>
  <si>
    <t>计价单位</t>
  </si>
  <si>
    <t>说明</t>
  </si>
  <si>
    <t>拟订价格</t>
  </si>
  <si>
    <t>三级价格</t>
  </si>
  <si>
    <t>二级价格</t>
  </si>
  <si>
    <t>一级价格</t>
  </si>
  <si>
    <t>C</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</si>
  <si>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</si>
  <si>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</si>
  <si>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</si>
  <si>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次</t>
  </si>
  <si>
    <t>按梅州市普通门诊诊查费标准价格</t>
  </si>
  <si>
    <t>F</t>
  </si>
  <si>
    <t>120100019S</t>
  </si>
  <si>
    <t>肛周护理</t>
  </si>
  <si>
    <t>指对肛周脓肿、大便失禁、肛周感染等患者进行的肛周护理。</t>
  </si>
  <si>
    <t>E</t>
  </si>
  <si>
    <t>121700002S</t>
  </si>
  <si>
    <t>直肠指力刺激</t>
  </si>
  <si>
    <t>用于中风、脑外伤、脊髓损伤等导致排便功能障碍的病人及老年长期便秘患者。</t>
  </si>
  <si>
    <t>121900001S</t>
  </si>
  <si>
    <t>皮下气肿穿刺排气</t>
  </si>
  <si>
    <t>对存在皮下气肿的患者进行经皮穿刺排气。</t>
  </si>
  <si>
    <t>D</t>
  </si>
  <si>
    <t>121900002S</t>
  </si>
  <si>
    <t>静脉血栓风险评估</t>
  </si>
  <si>
    <t>对存在静脉血栓风险的患者进行评估。</t>
  </si>
  <si>
    <t>每周收费不超过一次。</t>
  </si>
  <si>
    <t>121900003S</t>
  </si>
  <si>
    <t>经膀胱腹腔内压力测定</t>
  </si>
  <si>
    <t>通过测量膀胱内压力间接反映腹腔内压力。</t>
  </si>
  <si>
    <t>每天收费不超过一次。</t>
  </si>
  <si>
    <t>220201010S</t>
  </si>
  <si>
    <t>超声弹性成像</t>
  </si>
  <si>
    <t>超声实时引导弹性成像检测组织硬度。</t>
  </si>
  <si>
    <t>每部位</t>
  </si>
  <si>
    <t>220400004S</t>
  </si>
  <si>
    <t>动态经颅多普勒(TCD)监测</t>
  </si>
  <si>
    <r>
      <rPr>
        <sz val="9"/>
        <rFont val="宋体"/>
        <charset val="134"/>
      </rPr>
      <t>使用经颅多普勒血流图（</t>
    </r>
    <r>
      <rPr>
        <sz val="9"/>
        <rFont val="宋体"/>
        <charset val="0"/>
      </rPr>
      <t>TCD</t>
    </r>
    <r>
      <rPr>
        <sz val="9"/>
        <rFont val="宋体"/>
        <charset val="134"/>
      </rPr>
      <t>）进行以</t>
    </r>
    <r>
      <rPr>
        <sz val="9"/>
        <rFont val="宋体"/>
        <charset val="0"/>
      </rPr>
      <t>30</t>
    </r>
    <r>
      <rPr>
        <sz val="9"/>
        <rFont val="宋体"/>
        <charset val="134"/>
      </rPr>
      <t>分钟为单位的连续长时间地观察颅内动脉血流速度、频谱的变化及异常信号的出现。</t>
    </r>
  </si>
  <si>
    <t>每半小时</t>
  </si>
  <si>
    <t>220600011S</t>
  </si>
  <si>
    <t>超声心肌应变成像</t>
  </si>
  <si>
    <t>指检测心肌应变参数。</t>
  </si>
  <si>
    <t>造影剂</t>
  </si>
  <si>
    <t>H</t>
  </si>
  <si>
    <t>250306016S</t>
  </si>
  <si>
    <t>可溶性生长刺激表达基因2蛋白(ST2)定量测定</t>
  </si>
  <si>
    <r>
      <rPr>
        <sz val="9"/>
        <rFont val="宋体"/>
        <charset val="134"/>
      </rPr>
      <t>定量检测</t>
    </r>
    <r>
      <rPr>
        <sz val="9"/>
        <rFont val="宋体"/>
        <charset val="0"/>
      </rPr>
      <t>ST2</t>
    </r>
    <r>
      <rPr>
        <sz val="9"/>
        <rFont val="宋体"/>
        <charset val="134"/>
      </rPr>
      <t>蛋白。</t>
    </r>
  </si>
  <si>
    <t>250402066S</t>
  </si>
  <si>
    <t>抗磷脂酶A2受体抗体测定</t>
  </si>
  <si>
    <r>
      <rPr>
        <sz val="9"/>
        <rFont val="宋体"/>
        <charset val="134"/>
      </rPr>
      <t>检测抗磷脂酶</t>
    </r>
    <r>
      <rPr>
        <sz val="9"/>
        <rFont val="宋体"/>
        <charset val="0"/>
      </rPr>
      <t>A2</t>
    </r>
    <r>
      <rPr>
        <sz val="9"/>
        <rFont val="宋体"/>
        <charset val="134"/>
      </rPr>
      <t>受体抗体。</t>
    </r>
  </si>
  <si>
    <t>项</t>
  </si>
  <si>
    <t>250402067S</t>
  </si>
  <si>
    <t>抗谷氨酸受体抗体测定</t>
  </si>
  <si>
    <t>检测抗谷氨酸受体抗体。</t>
  </si>
  <si>
    <t>250402068S</t>
  </si>
  <si>
    <t>抗肌炎抗体谱IgG测定</t>
  </si>
  <si>
    <r>
      <rPr>
        <sz val="9"/>
        <rFont val="宋体"/>
        <charset val="134"/>
      </rPr>
      <t>含</t>
    </r>
    <r>
      <rPr>
        <sz val="9"/>
        <rFont val="宋体"/>
        <charset val="0"/>
      </rPr>
      <t>Ku</t>
    </r>
    <r>
      <rPr>
        <sz val="9"/>
        <rFont val="宋体"/>
        <charset val="134"/>
      </rPr>
      <t>、</t>
    </r>
    <r>
      <rPr>
        <sz val="9"/>
        <rFont val="宋体"/>
        <charset val="0"/>
      </rPr>
      <t>SRP</t>
    </r>
    <r>
      <rPr>
        <sz val="9"/>
        <rFont val="宋体"/>
        <charset val="134"/>
      </rPr>
      <t>、</t>
    </r>
    <r>
      <rPr>
        <sz val="9"/>
        <rFont val="宋体"/>
        <charset val="0"/>
      </rPr>
      <t>Jo-1</t>
    </r>
    <r>
      <rPr>
        <sz val="9"/>
        <rFont val="宋体"/>
        <charset val="134"/>
      </rPr>
      <t>、</t>
    </r>
    <r>
      <rPr>
        <sz val="9"/>
        <rFont val="宋体"/>
        <charset val="0"/>
      </rPr>
      <t>PM-Scl75</t>
    </r>
    <r>
      <rPr>
        <sz val="9"/>
        <rFont val="宋体"/>
        <charset val="134"/>
      </rPr>
      <t>、</t>
    </r>
    <r>
      <rPr>
        <sz val="9"/>
        <rFont val="宋体"/>
        <charset val="0"/>
      </rPr>
      <t>Mi-2</t>
    </r>
    <r>
      <rPr>
        <sz val="9"/>
        <rFont val="宋体"/>
        <charset val="134"/>
      </rPr>
      <t>等抗体。</t>
    </r>
  </si>
  <si>
    <r>
      <rPr>
        <sz val="9"/>
        <rFont val="宋体"/>
        <charset val="134"/>
      </rPr>
      <t>以检验</t>
    </r>
    <r>
      <rPr>
        <sz val="9"/>
        <rFont val="宋体"/>
        <charset val="0"/>
      </rPr>
      <t>5</t>
    </r>
    <r>
      <rPr>
        <sz val="9"/>
        <rFont val="宋体"/>
        <charset val="134"/>
      </rPr>
      <t>项为基价，每增加</t>
    </r>
    <r>
      <rPr>
        <sz val="9"/>
        <rFont val="宋体"/>
        <charset val="0"/>
      </rPr>
      <t>5</t>
    </r>
    <r>
      <rPr>
        <sz val="9"/>
        <rFont val="宋体"/>
        <charset val="134"/>
      </rPr>
      <t>项加收</t>
    </r>
    <r>
      <rPr>
        <sz val="9"/>
        <rFont val="宋体"/>
        <charset val="0"/>
      </rPr>
      <t>XX</t>
    </r>
    <r>
      <rPr>
        <sz val="9"/>
        <rFont val="宋体"/>
        <charset val="134"/>
      </rPr>
      <t>元。</t>
    </r>
  </si>
  <si>
    <t>250402068S-1</t>
  </si>
  <si>
    <r>
      <rPr>
        <sz val="9"/>
        <rFont val="宋体"/>
        <charset val="134"/>
      </rPr>
      <t>抗肌炎抗体谱</t>
    </r>
    <r>
      <rPr>
        <sz val="9"/>
        <rFont val="Times New Roman"/>
        <charset val="0"/>
      </rPr>
      <t>IgG</t>
    </r>
    <r>
      <rPr>
        <sz val="9"/>
        <rFont val="宋体"/>
        <charset val="134"/>
      </rPr>
      <t>测定加收</t>
    </r>
    <r>
      <rPr>
        <sz val="9"/>
        <rFont val="Times New Roman"/>
        <charset val="0"/>
      </rPr>
      <t>(</t>
    </r>
    <r>
      <rPr>
        <sz val="9"/>
        <rFont val="宋体"/>
        <charset val="134"/>
      </rPr>
      <t>第</t>
    </r>
    <r>
      <rPr>
        <sz val="9"/>
        <rFont val="Times New Roman"/>
        <charset val="0"/>
      </rPr>
      <t>6</t>
    </r>
    <r>
      <rPr>
        <sz val="9"/>
        <rFont val="宋体"/>
        <charset val="134"/>
      </rPr>
      <t>项起</t>
    </r>
    <r>
      <rPr>
        <sz val="9"/>
        <rFont val="Times New Roman"/>
        <charset val="0"/>
      </rPr>
      <t>,</t>
    </r>
    <r>
      <rPr>
        <sz val="9"/>
        <rFont val="宋体"/>
        <charset val="134"/>
      </rPr>
      <t>每增加</t>
    </r>
    <r>
      <rPr>
        <sz val="9"/>
        <rFont val="Times New Roman"/>
        <charset val="0"/>
      </rPr>
      <t>5</t>
    </r>
    <r>
      <rPr>
        <sz val="9"/>
        <rFont val="宋体"/>
        <charset val="134"/>
      </rPr>
      <t>项</t>
    </r>
    <r>
      <rPr>
        <sz val="9"/>
        <rFont val="Times New Roman"/>
        <charset val="0"/>
      </rPr>
      <t>)</t>
    </r>
  </si>
  <si>
    <r>
      <rPr>
        <sz val="9"/>
        <rFont val="宋体"/>
        <charset val="134"/>
      </rPr>
      <t>含</t>
    </r>
    <r>
      <rPr>
        <sz val="9"/>
        <rFont val="Times New Roman"/>
        <charset val="0"/>
      </rPr>
      <t>Ku</t>
    </r>
    <r>
      <rPr>
        <sz val="9"/>
        <rFont val="宋体"/>
        <charset val="134"/>
      </rPr>
      <t>、</t>
    </r>
    <r>
      <rPr>
        <sz val="9"/>
        <rFont val="Times New Roman"/>
        <charset val="0"/>
      </rPr>
      <t>SRP</t>
    </r>
    <r>
      <rPr>
        <sz val="9"/>
        <rFont val="宋体"/>
        <charset val="134"/>
      </rPr>
      <t>、</t>
    </r>
    <r>
      <rPr>
        <sz val="9"/>
        <rFont val="Times New Roman"/>
        <charset val="0"/>
      </rPr>
      <t>Jo-1</t>
    </r>
    <r>
      <rPr>
        <sz val="9"/>
        <rFont val="宋体"/>
        <charset val="134"/>
      </rPr>
      <t>、</t>
    </r>
    <r>
      <rPr>
        <sz val="9"/>
        <rFont val="Times New Roman"/>
        <charset val="0"/>
      </rPr>
      <t>PM-Scl75</t>
    </r>
    <r>
      <rPr>
        <sz val="9"/>
        <rFont val="宋体"/>
        <charset val="134"/>
      </rPr>
      <t>、</t>
    </r>
    <r>
      <rPr>
        <sz val="9"/>
        <rFont val="Times New Roman"/>
        <charset val="0"/>
      </rPr>
      <t>Mi-2</t>
    </r>
    <r>
      <rPr>
        <sz val="9"/>
        <rFont val="宋体"/>
        <charset val="134"/>
      </rPr>
      <t>等抗体。</t>
    </r>
  </si>
  <si>
    <t>250402069S</t>
  </si>
  <si>
    <t>抗AQP-4抗体测定</t>
  </si>
  <si>
    <r>
      <rPr>
        <sz val="9"/>
        <rFont val="宋体"/>
        <charset val="134"/>
      </rPr>
      <t>检测抗</t>
    </r>
    <r>
      <rPr>
        <sz val="9"/>
        <rFont val="宋体"/>
        <charset val="0"/>
      </rPr>
      <t>AQP-4</t>
    </r>
    <r>
      <rPr>
        <sz val="9"/>
        <rFont val="宋体"/>
        <charset val="134"/>
      </rPr>
      <t>抗体。</t>
    </r>
  </si>
  <si>
    <t>250403090S</t>
  </si>
  <si>
    <t>结核分枝杆菌特异抗原刺激细胞因子释放试验</t>
  </si>
  <si>
    <t>检测结核分枝杆菌特异抗原刺激释放的细胞因子。</t>
  </si>
  <si>
    <t>310100035S</t>
  </si>
  <si>
    <t>房颤出血风险评估</t>
  </si>
  <si>
    <t>评估抗凝治疗房颤出血风险患者的临床预后。</t>
  </si>
  <si>
    <t>310100036S</t>
  </si>
  <si>
    <t>卒中风险评估</t>
  </si>
  <si>
    <t>通过量表评估卒中相关风险因素。</t>
  </si>
  <si>
    <t>310100037S</t>
  </si>
  <si>
    <t>格拉斯哥昏迷评分(GCS)</t>
  </si>
  <si>
    <t>根据患者睁眼、语言和运动情况综合评定其意识状态。</t>
  </si>
  <si>
    <t>每周收费不超过两次。</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</si>
  <si>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</si>
  <si>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</si>
  <si>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</si>
  <si>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</si>
  <si>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</si>
  <si>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</si>
  <si>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</si>
  <si>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</si>
  <si>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</si>
  <si>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310300115S</t>
  </si>
  <si>
    <t>睑缘螨虫检查</t>
  </si>
  <si>
    <t>裂隙灯下拔睫毛取材、镜下查找蠕形螨、螨虫分类计数、彩色图文报告。</t>
  </si>
  <si>
    <r>
      <rPr>
        <sz val="9"/>
        <rFont val="宋体"/>
        <charset val="134"/>
      </rPr>
      <t>次</t>
    </r>
    <r>
      <rPr>
        <sz val="9"/>
        <rFont val="宋体"/>
        <charset val="0"/>
      </rPr>
      <t>/</t>
    </r>
    <r>
      <rPr>
        <sz val="9"/>
        <rFont val="宋体"/>
        <charset val="134"/>
      </rPr>
      <t>只</t>
    </r>
  </si>
  <si>
    <t>310401051S</t>
  </si>
  <si>
    <t>耳鸣习服治疗(TRT)</t>
  </si>
  <si>
    <r>
      <rPr>
        <sz val="9"/>
        <rFont val="宋体"/>
        <charset val="134"/>
      </rPr>
      <t>指对患者进行音乐</t>
    </r>
    <r>
      <rPr>
        <sz val="9"/>
        <rFont val="宋体"/>
        <charset val="0"/>
      </rPr>
      <t>/</t>
    </r>
    <r>
      <rPr>
        <sz val="9"/>
        <rFont val="宋体"/>
        <charset val="134"/>
      </rPr>
      <t>声治疗、心理治疗等综合治疗。</t>
    </r>
  </si>
  <si>
    <t>310401052S</t>
  </si>
  <si>
    <t>耳鸣掩蔽治疗</t>
  </si>
  <si>
    <r>
      <rPr>
        <sz val="9"/>
        <rFont val="宋体"/>
        <charset val="134"/>
      </rPr>
      <t>指对患者进行音乐</t>
    </r>
    <r>
      <rPr>
        <sz val="9"/>
        <rFont val="宋体"/>
        <charset val="0"/>
      </rPr>
      <t>/</t>
    </r>
    <r>
      <rPr>
        <sz val="9"/>
        <rFont val="宋体"/>
        <charset val="134"/>
      </rPr>
      <t>声治疗等。</t>
    </r>
  </si>
  <si>
    <t>310401053S</t>
  </si>
  <si>
    <t>耳后注射</t>
  </si>
  <si>
    <t>适用于需要激素等药物治疗的内耳疾病。</t>
  </si>
  <si>
    <t>310401054S</t>
  </si>
  <si>
    <t>主观视觉重力线测试</t>
  </si>
  <si>
    <t>指对眩晕患者进行前庭功能的评估与检查。</t>
  </si>
  <si>
    <t>310401055S</t>
  </si>
  <si>
    <t>摇头试验</t>
  </si>
  <si>
    <t>包括甩头试验。</t>
  </si>
  <si>
    <r>
      <rPr>
        <sz val="9"/>
        <rFont val="宋体"/>
        <charset val="134"/>
      </rPr>
      <t>视频甩头试验加收</t>
    </r>
    <r>
      <rPr>
        <sz val="9"/>
        <rFont val="宋体"/>
        <charset val="0"/>
      </rPr>
      <t>XX</t>
    </r>
    <r>
      <rPr>
        <sz val="9"/>
        <rFont val="宋体"/>
        <charset val="134"/>
      </rPr>
      <t>元。</t>
    </r>
  </si>
  <si>
    <t>视频甩头</t>
  </si>
  <si>
    <t>310401055S-1</t>
  </si>
  <si>
    <t>甩头试验</t>
  </si>
  <si>
    <t>310401055S-2</t>
  </si>
  <si>
    <t>视频甩头试验</t>
  </si>
  <si>
    <t>310401056S</t>
  </si>
  <si>
    <t>前庭代偿功能训练</t>
  </si>
  <si>
    <t>指对前庭功能障碍患者进行前庭康复治疗。</t>
  </si>
  <si>
    <r>
      <rPr>
        <sz val="9"/>
        <rFont val="宋体"/>
        <charset val="0"/>
      </rPr>
      <t>40</t>
    </r>
    <r>
      <rPr>
        <sz val="9"/>
        <rFont val="宋体"/>
        <charset val="134"/>
      </rPr>
      <t>分钟</t>
    </r>
    <r>
      <rPr>
        <sz val="9"/>
        <rFont val="宋体"/>
        <charset val="0"/>
      </rPr>
      <t>/</t>
    </r>
    <r>
      <rPr>
        <sz val="9"/>
        <rFont val="宋体"/>
        <charset val="134"/>
      </rPr>
      <t>次</t>
    </r>
  </si>
  <si>
    <t>310403018S</t>
  </si>
  <si>
    <t>喉返神经功能监测</t>
  </si>
  <si>
    <t>仅适用于二次手术、巨大甲状腺肿物、术前已有一侧神经麻痹患者。</t>
  </si>
  <si>
    <t>神经监测气管插管、刺激探头</t>
  </si>
  <si>
    <t>310403019S</t>
  </si>
  <si>
    <r>
      <rPr>
        <sz val="9"/>
        <rFont val="宋体"/>
        <charset val="134"/>
      </rPr>
      <t>上气道</t>
    </r>
    <r>
      <rPr>
        <sz val="9"/>
        <rFont val="宋体"/>
        <charset val="0"/>
      </rPr>
      <t>24</t>
    </r>
    <r>
      <rPr>
        <sz val="9"/>
        <rFont val="宋体"/>
        <charset val="134"/>
      </rPr>
      <t>小时</t>
    </r>
    <r>
      <rPr>
        <sz val="9"/>
        <rFont val="宋体"/>
        <charset val="0"/>
      </rPr>
      <t>PH</t>
    </r>
    <r>
      <rPr>
        <sz val="9"/>
        <rFont val="宋体"/>
        <charset val="134"/>
      </rPr>
      <t>监测</t>
    </r>
  </si>
  <si>
    <r>
      <rPr>
        <sz val="9"/>
        <rFont val="宋体"/>
        <charset val="134"/>
      </rPr>
      <t>指将</t>
    </r>
    <r>
      <rPr>
        <sz val="9"/>
        <rFont val="宋体"/>
        <charset val="0"/>
      </rPr>
      <t>PH</t>
    </r>
    <r>
      <rPr>
        <sz val="9"/>
        <rFont val="宋体"/>
        <charset val="134"/>
      </rPr>
      <t>探头从患者鼻孔插入至软腭后方，</t>
    </r>
    <r>
      <rPr>
        <sz val="9"/>
        <rFont val="宋体"/>
        <charset val="0"/>
      </rPr>
      <t>24</t>
    </r>
    <r>
      <rPr>
        <sz val="9"/>
        <rFont val="宋体"/>
        <charset val="134"/>
      </rPr>
      <t>小时动态监测上气道酸碱度。</t>
    </r>
  </si>
  <si>
    <t>310604008S</t>
  </si>
  <si>
    <t>诱导痰细胞学检查</t>
  </si>
  <si>
    <t>含高渗盐水雾化。</t>
  </si>
  <si>
    <t>G</t>
  </si>
  <si>
    <t>310605015S</t>
  </si>
  <si>
    <t>全肺灌洗术</t>
  </si>
  <si>
    <t>在全麻下行双腔气管插管，通气侧予机械通气，灌洗侧连接灌洗装置进行一侧肺的全肺灌洗。含支气管镜检查术。不含麻醉及监护。</t>
  </si>
  <si>
    <t>单侧</t>
  </si>
  <si>
    <t>310701030S</t>
  </si>
  <si>
    <t>连续血气监测</t>
  </si>
  <si>
    <t>指术中连续无创动态监测体外循环管路的血气参数。</t>
  </si>
  <si>
    <t>探头</t>
  </si>
  <si>
    <t>小时</t>
  </si>
  <si>
    <t>310701031S</t>
  </si>
  <si>
    <r>
      <rPr>
        <sz val="9"/>
        <rFont val="宋体"/>
        <charset val="0"/>
      </rPr>
      <t>6</t>
    </r>
    <r>
      <rPr>
        <sz val="9"/>
        <rFont val="宋体"/>
        <charset val="134"/>
      </rPr>
      <t>分钟步行测试</t>
    </r>
  </si>
  <si>
    <r>
      <rPr>
        <sz val="9"/>
        <rFont val="宋体"/>
        <charset val="134"/>
      </rPr>
      <t>采用标准化方法，对患者进行时间限定的步行距离、步行速度以及不适症状的检查。用于评定慢性心力衰竭患者的运动耐力</t>
    </r>
    <r>
      <rPr>
        <sz val="9"/>
        <rFont val="宋体"/>
        <charset val="0"/>
      </rPr>
      <t>,</t>
    </r>
    <r>
      <rPr>
        <sz val="9"/>
        <rFont val="宋体"/>
        <charset val="134"/>
      </rPr>
      <t>患者心肺功能及心肺术后康复评估。</t>
    </r>
  </si>
  <si>
    <t>310702023S</t>
  </si>
  <si>
    <t>植入式心电记录器安置术</t>
  </si>
  <si>
    <r>
      <rPr>
        <sz val="9"/>
        <rFont val="宋体"/>
        <charset val="134"/>
      </rPr>
      <t>皮肤清洁处理，在胸骨左缘和左锁骨中线、第</t>
    </r>
    <r>
      <rPr>
        <sz val="9"/>
        <rFont val="宋体"/>
        <charset val="0"/>
      </rPr>
      <t>1-4</t>
    </r>
    <r>
      <rPr>
        <sz val="9"/>
        <rFont val="宋体"/>
        <charset val="134"/>
      </rPr>
      <t>肋之间的范围内安放电极，记录不同组合的双极心电图，判断理想植入部位。根据选择的植入部位做切口，制备皮下囊袋，将记录仪放进皮下囊袋后，逐层缝合皮下组织及皮肤。</t>
    </r>
  </si>
  <si>
    <t>植入式心电记录器</t>
  </si>
  <si>
    <t>310702024S</t>
  </si>
  <si>
    <t>起搏器电极取出术</t>
  </si>
  <si>
    <r>
      <rPr>
        <sz val="9"/>
        <rFont val="宋体"/>
        <charset val="134"/>
      </rPr>
      <t>切开原伤口，分离皮下组织，暴露囊袋，监护仪监护及血管造影机</t>
    </r>
    <r>
      <rPr>
        <sz val="9"/>
        <rFont val="宋体"/>
        <charset val="0"/>
      </rPr>
      <t>X</t>
    </r>
    <r>
      <rPr>
        <sz val="9"/>
        <rFont val="宋体"/>
        <charset val="134"/>
      </rPr>
      <t>线引导下，在保障安全情况下取出原起搏器，分离起搏器和电极，利用电极拔除装置拔除电极，处理局部伤口，逐层缝合皮下组织和皮肤。</t>
    </r>
  </si>
  <si>
    <t>锁定探针、圈套器</t>
  </si>
  <si>
    <t>不另收起搏器取出术。</t>
  </si>
  <si>
    <t>310800032S</t>
  </si>
  <si>
    <t>血液免疫吸附治疗</t>
  </si>
  <si>
    <t>仅适用于需要清除自身抗体的自身免疫反应引起的疾病。</t>
  </si>
  <si>
    <t>吸附柱、吸附器、血浆分离器</t>
  </si>
  <si>
    <t>310902012S</t>
  </si>
  <si>
    <t>经电子内镜消化道黏膜切除术(EMR)</t>
  </si>
  <si>
    <t>指透明帽法、套扎器法、黏膜下注射切除法，经内镜用相关附件将消化道病变黏膜完全切除，止血或处理创面。不含内镜检查。</t>
  </si>
  <si>
    <t>310903018S</t>
  </si>
  <si>
    <t>经电子内镜消化道黏膜剥离术(ESD)</t>
  </si>
  <si>
    <t>经内镜检查寻查肿物，于肿物基底部注射，抬举肿物，进行肿物剥离。不含内镜检查。</t>
  </si>
  <si>
    <t>310905029S</t>
  </si>
  <si>
    <t>经口内镜下肌切开术(POEM)</t>
  </si>
  <si>
    <t>不含内镜检查。</t>
  </si>
  <si>
    <t>310905030S</t>
  </si>
  <si>
    <r>
      <rPr>
        <sz val="9"/>
        <rFont val="宋体"/>
        <charset val="134"/>
      </rPr>
      <t>经黏膜下隧道内镜切除术</t>
    </r>
    <r>
      <rPr>
        <sz val="9"/>
        <rFont val="宋体"/>
        <charset val="0"/>
      </rPr>
      <t>(STER)</t>
    </r>
  </si>
  <si>
    <t>指经内镜建立黏膜下隧道，显露肿物，完整剥离黏膜下肿物，不含内镜检查。</t>
  </si>
  <si>
    <t>310905031S</t>
  </si>
  <si>
    <t>肠梗阻导管置入术</t>
  </si>
  <si>
    <r>
      <rPr>
        <sz val="9"/>
        <rFont val="宋体"/>
        <charset val="134"/>
      </rPr>
      <t>指</t>
    </r>
    <r>
      <rPr>
        <sz val="9"/>
        <rFont val="宋体"/>
        <charset val="0"/>
      </rPr>
      <t>DSA</t>
    </r>
    <r>
      <rPr>
        <sz val="9"/>
        <rFont val="宋体"/>
        <charset val="134"/>
      </rPr>
      <t>或内镜下开展的导管置入术，不含</t>
    </r>
    <r>
      <rPr>
        <sz val="9"/>
        <rFont val="宋体"/>
        <charset val="0"/>
      </rPr>
      <t>DSA</t>
    </r>
    <r>
      <rPr>
        <sz val="9"/>
        <rFont val="宋体"/>
        <charset val="134"/>
      </rPr>
      <t>或内镜检查。</t>
    </r>
  </si>
  <si>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</si>
  <si>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</si>
  <si>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</si>
  <si>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</si>
  <si>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</si>
  <si>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</si>
  <si>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</si>
  <si>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</si>
  <si>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</si>
  <si>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r>
      <rPr>
        <sz val="9"/>
        <rFont val="宋体"/>
        <charset val="134"/>
      </rPr>
      <t>经鼻十二指肠</t>
    </r>
    <r>
      <rPr>
        <sz val="9"/>
        <rFont val="宋体"/>
        <charset val="0"/>
      </rPr>
      <t>/</t>
    </r>
    <r>
      <rPr>
        <sz val="9"/>
        <rFont val="宋体"/>
        <charset val="134"/>
      </rPr>
      <t>空肠置管术</t>
    </r>
  </si>
  <si>
    <r>
      <rPr>
        <sz val="9"/>
        <rFont val="宋体"/>
        <charset val="134"/>
      </rPr>
      <t>经鼻或口将管路置入到小肠（十二指肠或空肠）。</t>
    </r>
    <r>
      <rPr>
        <sz val="9"/>
        <rFont val="宋体"/>
        <charset val="0"/>
      </rPr>
      <t xml:space="preserve"> </t>
    </r>
    <r>
      <rPr>
        <sz val="9"/>
        <rFont val="宋体"/>
        <charset val="134"/>
      </rPr>
      <t>不含</t>
    </r>
    <r>
      <rPr>
        <sz val="9"/>
        <rFont val="宋体"/>
        <charset val="0"/>
      </rPr>
      <t>DSA</t>
    </r>
    <r>
      <rPr>
        <sz val="9"/>
        <rFont val="宋体"/>
        <charset val="134"/>
      </rPr>
      <t>或内镜引导。</t>
    </r>
  </si>
  <si>
    <t>鼻肠管、一次性引流袋</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</si>
  <si>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</si>
  <si>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</si>
  <si>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</si>
  <si>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管道、钛夹</t>
  </si>
  <si>
    <t>311000045S</t>
  </si>
  <si>
    <t>电子膀胱镜检查</t>
  </si>
  <si>
    <t>润滑尿道，置入套管及闭孔器，推出闭孔器，插入电子膀胱镜、尿道镜，连接显示器光源，检查尿道膀胱。</t>
  </si>
  <si>
    <t>311000046S</t>
  </si>
  <si>
    <t>家庭腹膜透析治疗</t>
  </si>
  <si>
    <r>
      <rPr>
        <sz val="9"/>
        <rFont val="宋体"/>
        <charset val="134"/>
      </rPr>
      <t>向患者或家属进行操作培训</t>
    </r>
    <r>
      <rPr>
        <sz val="9"/>
        <rFont val="宋体"/>
        <charset val="0"/>
      </rPr>
      <t>(</t>
    </r>
    <r>
      <rPr>
        <sz val="9"/>
        <rFont val="宋体"/>
        <charset val="134"/>
      </rPr>
      <t>使用示范模具</t>
    </r>
    <r>
      <rPr>
        <sz val="9"/>
        <rFont val="宋体"/>
        <charset val="0"/>
      </rPr>
      <t>)</t>
    </r>
    <r>
      <rPr>
        <sz val="9"/>
        <rFont val="宋体"/>
        <charset val="134"/>
      </rPr>
      <t>环境、清洁及消毒换液操作、规范洗手、外出口换药护理、腹透液加药技术、淋浴技术、相关知识培训、透析原理、腹膜炎的预防、体重血压、血糖及透析液的测量、环境及物品的清洁、饮食及营养</t>
    </r>
    <r>
      <rPr>
        <sz val="9"/>
        <rFont val="宋体"/>
        <charset val="0"/>
      </rPr>
      <t>(</t>
    </r>
    <r>
      <rPr>
        <sz val="9"/>
        <rFont val="宋体"/>
        <charset val="134"/>
      </rPr>
      <t>用食物模型</t>
    </r>
    <r>
      <rPr>
        <sz val="9"/>
        <rFont val="宋体"/>
        <charset val="0"/>
      </rPr>
      <t>)</t>
    </r>
    <r>
      <rPr>
        <sz val="9"/>
        <rFont val="宋体"/>
        <charset val="134"/>
      </rPr>
      <t>、水盐平衡、居家透析常见问题的处理、运动指导、透析液的加温和储藏、物品的订购。对患者定期随访</t>
    </r>
    <r>
      <rPr>
        <sz val="9"/>
        <rFont val="宋体"/>
        <charset val="0"/>
      </rPr>
      <t>(</t>
    </r>
    <r>
      <rPr>
        <sz val="9"/>
        <rFont val="宋体"/>
        <charset val="134"/>
      </rPr>
      <t>电话随访、门诊随访，必要时居家探访</t>
    </r>
    <r>
      <rPr>
        <sz val="9"/>
        <rFont val="宋体"/>
        <charset val="0"/>
      </rPr>
      <t>)</t>
    </r>
    <r>
      <rPr>
        <sz val="9"/>
        <rFont val="宋体"/>
        <charset val="134"/>
      </rPr>
      <t>。临床状况评估、出口处及隧道评估、导管相关并发症评估、腹膜炎危险因素评估、生存质量、营养及心理状态评估、透析处方和药物调整等。含碘伏帽。</t>
    </r>
  </si>
  <si>
    <t>管道</t>
  </si>
  <si>
    <t>月</t>
  </si>
  <si>
    <t>311000047S</t>
  </si>
  <si>
    <t>腹膜透析治疗指导</t>
  </si>
  <si>
    <r>
      <rPr>
        <sz val="9"/>
        <rFont val="宋体"/>
        <charset val="134"/>
      </rPr>
      <t>指现场指导患者或家属进行操作培训</t>
    </r>
    <r>
      <rPr>
        <sz val="9"/>
        <rFont val="宋体"/>
        <charset val="0"/>
      </rPr>
      <t>(</t>
    </r>
    <r>
      <rPr>
        <sz val="9"/>
        <rFont val="宋体"/>
        <charset val="134"/>
      </rPr>
      <t>使用示范模具</t>
    </r>
    <r>
      <rPr>
        <sz val="9"/>
        <rFont val="宋体"/>
        <charset val="0"/>
      </rPr>
      <t>)</t>
    </r>
    <r>
      <rPr>
        <sz val="9"/>
        <rFont val="宋体"/>
        <charset val="134"/>
      </rPr>
      <t>、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r>
  </si>
  <si>
    <t>管道、碘伏帽（外带）</t>
  </si>
  <si>
    <t>311000048S</t>
  </si>
  <si>
    <t>功能不良内瘘溶栓术</t>
  </si>
  <si>
    <t>对于内瘘在使用过程中出现出血不畅，不能保证足够的血流量供血液净化治疗，用溶栓药物注射进瘘管。</t>
  </si>
  <si>
    <t>311000049S</t>
  </si>
  <si>
    <t>腹膜透析管封管</t>
  </si>
  <si>
    <r>
      <rPr>
        <sz val="9"/>
        <rFont val="宋体"/>
        <charset val="134"/>
      </rPr>
      <t>将药物</t>
    </r>
    <r>
      <rPr>
        <sz val="9"/>
        <rFont val="宋体"/>
        <charset val="0"/>
      </rPr>
      <t>(</t>
    </r>
    <r>
      <rPr>
        <sz val="9"/>
        <rFont val="宋体"/>
        <charset val="134"/>
      </rPr>
      <t>肝素钠、尿激酶、抗菌素等</t>
    </r>
    <r>
      <rPr>
        <sz val="9"/>
        <rFont val="宋体"/>
        <charset val="0"/>
      </rPr>
      <t>)</t>
    </r>
    <r>
      <rPr>
        <sz val="9"/>
        <rFont val="宋体"/>
        <charset val="134"/>
      </rPr>
      <t>吸入到注射器中，打开短管处的一次性碘伏帽，将注射器的针头对接短管外口，打开短管处螺旋开关，将药物推入管中，关闭螺旋开关，取下注射器，用一次性碘伏帽封闭短管外口。</t>
    </r>
  </si>
  <si>
    <t>311000050S</t>
  </si>
  <si>
    <t>输尿管软镜检查</t>
  </si>
  <si>
    <t>利用输尿管软镜行输尿管、肾盂等部位检查。</t>
  </si>
  <si>
    <t>扩张管、输尿管支架管、输尿管鞘</t>
  </si>
  <si>
    <t>311000051S</t>
  </si>
  <si>
    <t>物理震动排石</t>
  </si>
  <si>
    <t>指机器辅助排石。</t>
  </si>
  <si>
    <t>311201080S</t>
  </si>
  <si>
    <t>羊水增量术</t>
  </si>
  <si>
    <r>
      <rPr>
        <sz val="9"/>
        <rFont val="宋体"/>
        <charset val="134"/>
      </rPr>
      <t>含羊膜腔穿刺，不含</t>
    </r>
    <r>
      <rPr>
        <sz val="9"/>
        <rFont val="宋体"/>
        <charset val="0"/>
      </rPr>
      <t>B</t>
    </r>
    <r>
      <rPr>
        <sz val="9"/>
        <rFont val="宋体"/>
        <charset val="134"/>
      </rPr>
      <t>超引导和监测。</t>
    </r>
  </si>
  <si>
    <t>羊水减量术按XX%收费。</t>
  </si>
  <si>
    <t>311201080S-1</t>
  </si>
  <si>
    <t>羊水减量术</t>
  </si>
  <si>
    <r>
      <rPr>
        <sz val="9"/>
        <rFont val="宋体"/>
        <charset val="134"/>
      </rPr>
      <t>含羊膜腔穿刺，不含</t>
    </r>
    <r>
      <rPr>
        <sz val="9"/>
        <rFont val="Times New Roman"/>
        <charset val="0"/>
      </rPr>
      <t>B</t>
    </r>
    <r>
      <rPr>
        <sz val="9"/>
        <rFont val="宋体"/>
        <charset val="134"/>
      </rPr>
      <t>超引导和监测。</t>
    </r>
  </si>
  <si>
    <t>311400065S</t>
  </si>
  <si>
    <t>白指诱发试验</t>
  </si>
  <si>
    <r>
      <rPr>
        <sz val="9"/>
        <rFont val="宋体"/>
        <charset val="134"/>
      </rPr>
      <t>将患者双手放入恒温冷水槽中</t>
    </r>
    <r>
      <rPr>
        <sz val="9"/>
        <rFont val="宋体"/>
        <charset val="0"/>
      </rPr>
      <t>30</t>
    </r>
    <r>
      <rPr>
        <sz val="9"/>
        <rFont val="宋体"/>
        <charset val="134"/>
      </rPr>
      <t>分钟，定期观测是否出现白指</t>
    </r>
    <r>
      <rPr>
        <sz val="9"/>
        <rFont val="宋体"/>
        <charset val="0"/>
      </rPr>
      <t>/</t>
    </r>
    <r>
      <rPr>
        <sz val="9"/>
        <rFont val="宋体"/>
        <charset val="134"/>
      </rPr>
      <t>紫绀，及时拍照保存并记录。</t>
    </r>
  </si>
  <si>
    <t>311400066S</t>
  </si>
  <si>
    <t>冷水复温试验</t>
  </si>
  <si>
    <r>
      <rPr>
        <sz val="9"/>
        <rFont val="宋体"/>
        <charset val="134"/>
      </rPr>
      <t>指将患者双手放入恒温冷水槽中</t>
    </r>
    <r>
      <rPr>
        <sz val="9"/>
        <rFont val="宋体"/>
        <charset val="0"/>
      </rPr>
      <t>10</t>
    </r>
    <r>
      <rPr>
        <sz val="9"/>
        <rFont val="宋体"/>
        <charset val="134"/>
      </rPr>
      <t>分钟后取出，迅速用干毛巾轻轻将水沾干，每</t>
    </r>
    <r>
      <rPr>
        <sz val="9"/>
        <rFont val="宋体"/>
        <charset val="0"/>
      </rPr>
      <t>5</t>
    </r>
    <r>
      <rPr>
        <sz val="9"/>
        <rFont val="宋体"/>
        <charset val="134"/>
      </rPr>
      <t>分钟测量和记录无名指中间指节背面中心的皮肤即刻皮温，观察指温恢复至基础皮温的时间。</t>
    </r>
  </si>
  <si>
    <t>311400067S</t>
  </si>
  <si>
    <t>皮肤镜检测诊断</t>
  </si>
  <si>
    <t>选取不同的皮肤镜镜头以不同距离予皮损微距摄影，应用皮肤镜所带的软件就皮损色泽、边界、形态进行量化分析，出具检测报告。</t>
  </si>
  <si>
    <t>311501001S-54</t>
  </si>
  <si>
    <t>心境障碍问卷</t>
  </si>
  <si>
    <t>适用于抑郁症、双相障碍患者。</t>
  </si>
  <si>
    <t>一个住院周期收费不超过二次。</t>
  </si>
  <si>
    <t>311501001S-54/1</t>
  </si>
  <si>
    <r>
      <rPr>
        <sz val="9"/>
        <rFont val="宋体"/>
        <charset val="134"/>
      </rPr>
      <t>心境障碍问卷</t>
    </r>
    <r>
      <rPr>
        <sz val="9"/>
        <rFont val="Times New Roman"/>
        <charset val="0"/>
      </rPr>
      <t>(</t>
    </r>
    <r>
      <rPr>
        <sz val="9"/>
        <rFont val="宋体"/>
        <charset val="134"/>
      </rPr>
      <t>使用电脑</t>
    </r>
    <r>
      <rPr>
        <sz val="9"/>
        <rFont val="Times New Roman"/>
        <charset val="0"/>
      </rPr>
      <t>)</t>
    </r>
  </si>
  <si>
    <r>
      <rPr>
        <sz val="9"/>
        <rFont val="宋体"/>
        <charset val="134"/>
      </rPr>
      <t>每个住院周期收费不超过</t>
    </r>
    <r>
      <rPr>
        <sz val="9"/>
        <rFont val="Times New Roman"/>
        <charset val="0"/>
      </rPr>
      <t>2</t>
    </r>
    <r>
      <rPr>
        <sz val="9"/>
        <rFont val="宋体"/>
        <charset val="134"/>
      </rPr>
      <t>次。</t>
    </r>
  </si>
  <si>
    <t>311501001S-55</t>
  </si>
  <si>
    <r>
      <rPr>
        <sz val="9"/>
        <rFont val="宋体"/>
        <charset val="134"/>
      </rPr>
      <t>成瘾</t>
    </r>
    <r>
      <rPr>
        <sz val="9"/>
        <rFont val="宋体"/>
        <charset val="0"/>
      </rPr>
      <t>/</t>
    </r>
    <r>
      <rPr>
        <sz val="9"/>
        <rFont val="宋体"/>
        <charset val="134"/>
      </rPr>
      <t>依赖</t>
    </r>
    <r>
      <rPr>
        <sz val="9"/>
        <rFont val="宋体"/>
        <charset val="0"/>
      </rPr>
      <t>/</t>
    </r>
    <r>
      <rPr>
        <sz val="9"/>
        <rFont val="宋体"/>
        <charset val="134"/>
      </rPr>
      <t>戒断评估量表</t>
    </r>
  </si>
  <si>
    <t>适用于因各类成瘾性物质或行为所致的精神和行为障碍。</t>
  </si>
  <si>
    <t>311501001S-55/1</t>
  </si>
  <si>
    <r>
      <rPr>
        <sz val="9"/>
        <rFont val="宋体"/>
        <charset val="134"/>
      </rPr>
      <t>成瘾</t>
    </r>
    <r>
      <rPr>
        <sz val="9"/>
        <rFont val="Times New Roman"/>
        <charset val="0"/>
      </rPr>
      <t>/</t>
    </r>
    <r>
      <rPr>
        <sz val="9"/>
        <rFont val="宋体"/>
        <charset val="134"/>
      </rPr>
      <t>依赖</t>
    </r>
    <r>
      <rPr>
        <sz val="9"/>
        <rFont val="Times New Roman"/>
        <charset val="0"/>
      </rPr>
      <t>/</t>
    </r>
    <r>
      <rPr>
        <sz val="9"/>
        <rFont val="宋体"/>
        <charset val="134"/>
      </rPr>
      <t>戒断评估量表</t>
    </r>
    <r>
      <rPr>
        <sz val="9"/>
        <rFont val="Times New Roman"/>
        <charset val="0"/>
      </rPr>
      <t>(</t>
    </r>
    <r>
      <rPr>
        <sz val="9"/>
        <rFont val="宋体"/>
        <charset val="134"/>
      </rPr>
      <t>使用电脑</t>
    </r>
    <r>
      <rPr>
        <sz val="9"/>
        <rFont val="Times New Roman"/>
        <charset val="0"/>
      </rPr>
      <t>)</t>
    </r>
  </si>
  <si>
    <r>
      <rPr>
        <sz val="9"/>
        <rFont val="宋体"/>
        <charset val="134"/>
      </rPr>
      <t>每周收费不超过</t>
    </r>
    <r>
      <rPr>
        <sz val="9"/>
        <rFont val="Times New Roman"/>
        <charset val="0"/>
      </rPr>
      <t>1</t>
    </r>
    <r>
      <rPr>
        <sz val="9"/>
        <rFont val="宋体"/>
        <charset val="134"/>
      </rPr>
      <t>次。</t>
    </r>
  </si>
  <si>
    <t>311501001S-56</t>
  </si>
  <si>
    <t>帕金森评估量表</t>
  </si>
  <si>
    <t>指各类帕金森评估量表。</t>
  </si>
  <si>
    <t>每月收费不超过一次。</t>
  </si>
  <si>
    <t>311501001S-56/1</t>
  </si>
  <si>
    <r>
      <rPr>
        <sz val="9"/>
        <rFont val="宋体"/>
        <charset val="134"/>
      </rPr>
      <t>帕金森评估量表</t>
    </r>
    <r>
      <rPr>
        <sz val="9"/>
        <rFont val="Times New Roman"/>
        <charset val="0"/>
      </rPr>
      <t>(</t>
    </r>
    <r>
      <rPr>
        <sz val="9"/>
        <rFont val="宋体"/>
        <charset val="134"/>
      </rPr>
      <t>使用电脑</t>
    </r>
    <r>
      <rPr>
        <sz val="9"/>
        <rFont val="Times New Roman"/>
        <charset val="0"/>
      </rPr>
      <t>)</t>
    </r>
  </si>
  <si>
    <t>311501001S-57</t>
  </si>
  <si>
    <t>全面肌张力障碍评定</t>
  </si>
  <si>
    <r>
      <rPr>
        <sz val="9"/>
        <rFont val="宋体"/>
        <charset val="134"/>
      </rPr>
      <t>指评估肌张力障碍的严重程度和持续时间以及评估治疗效果，从眼、口、言语</t>
    </r>
    <r>
      <rPr>
        <sz val="9"/>
        <rFont val="宋体"/>
        <charset val="0"/>
      </rPr>
      <t>/</t>
    </r>
    <r>
      <rPr>
        <sz val="9"/>
        <rFont val="宋体"/>
        <charset val="134"/>
      </rPr>
      <t>吞咽、颈、上肢、下肢、躯干方面进行病变程度评估。</t>
    </r>
  </si>
  <si>
    <t>311501001S-57/1</t>
  </si>
  <si>
    <r>
      <rPr>
        <sz val="9"/>
        <rFont val="宋体"/>
        <charset val="134"/>
      </rPr>
      <t>全面肌张力障碍评定</t>
    </r>
    <r>
      <rPr>
        <sz val="9"/>
        <rFont val="Times New Roman"/>
        <charset val="0"/>
      </rPr>
      <t>(</t>
    </r>
    <r>
      <rPr>
        <sz val="9"/>
        <rFont val="宋体"/>
        <charset val="134"/>
      </rPr>
      <t>使用电脑</t>
    </r>
    <r>
      <rPr>
        <sz val="9"/>
        <rFont val="Times New Roman"/>
        <charset val="0"/>
      </rPr>
      <t>)</t>
    </r>
  </si>
  <si>
    <r>
      <rPr>
        <sz val="9"/>
        <rFont val="宋体"/>
        <charset val="134"/>
      </rPr>
      <t>指评估肌张力障碍的严重程度和持续时间以及评估治疗效果，从眼、口、言语</t>
    </r>
    <r>
      <rPr>
        <sz val="9"/>
        <rFont val="Times New Roman"/>
        <charset val="0"/>
      </rPr>
      <t>/</t>
    </r>
    <r>
      <rPr>
        <sz val="9"/>
        <rFont val="宋体"/>
        <charset val="134"/>
      </rPr>
      <t>吞咽、颈、上肢、下肢、躯干方面进行病变程度评估。</t>
    </r>
  </si>
  <si>
    <t>311501001S-58</t>
  </si>
  <si>
    <t>不宁腿综合征严重程度评定</t>
  </si>
  <si>
    <t>使用量表根据患者不宁腿综合征的症状来评估严重程度。</t>
  </si>
  <si>
    <t>311501001S-58/1</t>
  </si>
  <si>
    <r>
      <rPr>
        <sz val="9"/>
        <rFont val="宋体"/>
        <charset val="134"/>
      </rPr>
      <t>不宁腿综合征严重程度评定</t>
    </r>
    <r>
      <rPr>
        <sz val="9"/>
        <rFont val="Times New Roman"/>
        <charset val="0"/>
      </rPr>
      <t>(</t>
    </r>
    <r>
      <rPr>
        <sz val="9"/>
        <rFont val="宋体"/>
        <charset val="134"/>
      </rPr>
      <t>使用电脑</t>
    </r>
    <r>
      <rPr>
        <sz val="9"/>
        <rFont val="Times New Roman"/>
        <charset val="0"/>
      </rPr>
      <t>)</t>
    </r>
  </si>
  <si>
    <t>311501001S-59</t>
  </si>
  <si>
    <t>睡眠认知行为评估</t>
  </si>
  <si>
    <t>指从睡眠认知、主客观睡眠差异、睡眠行为习惯、影响睡眠的因素、正常睡眠的大致特点等方面对患者进行评估。</t>
  </si>
  <si>
    <t>311501001S-59/1</t>
  </si>
  <si>
    <r>
      <rPr>
        <sz val="9"/>
        <rFont val="宋体"/>
        <charset val="134"/>
      </rPr>
      <t>睡眠认知行为评估</t>
    </r>
    <r>
      <rPr>
        <sz val="9"/>
        <rFont val="Times New Roman"/>
        <charset val="0"/>
      </rPr>
      <t>(</t>
    </r>
    <r>
      <rPr>
        <sz val="9"/>
        <rFont val="宋体"/>
        <charset val="134"/>
      </rPr>
      <t>使用电脑</t>
    </r>
    <r>
      <rPr>
        <sz val="9"/>
        <rFont val="Times New Roman"/>
        <charset val="0"/>
      </rPr>
      <t>)</t>
    </r>
  </si>
  <si>
    <t>311501001S-60</t>
  </si>
  <si>
    <t>肇事肇祸风险评估表</t>
  </si>
  <si>
    <t>指专业医护人员对精神障碍患者，尤其是重型精神疾病患者存在肇事肇祸风险，结合患者目前精神症状及既往暴力伤人毁物等情况作出评估。</t>
  </si>
  <si>
    <t>311501001S-60/1</t>
  </si>
  <si>
    <r>
      <rPr>
        <sz val="9"/>
        <rFont val="宋体"/>
        <charset val="134"/>
      </rPr>
      <t>肇事肇祸风险评估表</t>
    </r>
    <r>
      <rPr>
        <sz val="9"/>
        <rFont val="Times New Roman"/>
        <charset val="0"/>
      </rPr>
      <t>(</t>
    </r>
    <r>
      <rPr>
        <sz val="9"/>
        <rFont val="宋体"/>
        <charset val="134"/>
      </rPr>
      <t>使用电脑</t>
    </r>
    <r>
      <rPr>
        <sz val="9"/>
        <rFont val="Times New Roman"/>
        <charset val="0"/>
      </rPr>
      <t>)</t>
    </r>
  </si>
  <si>
    <t>311501001S-61</t>
  </si>
  <si>
    <t>自杀自伤风险评估表</t>
  </si>
  <si>
    <t>适用于精神分裂症、分裂情感性障碍、抑郁发作、复发性抑郁障碍等自杀自伤风险评估。</t>
  </si>
  <si>
    <t>311501001S-61/1</t>
  </si>
  <si>
    <r>
      <rPr>
        <sz val="9"/>
        <rFont val="宋体"/>
        <charset val="134"/>
      </rPr>
      <t>自杀自伤风险评估表</t>
    </r>
    <r>
      <rPr>
        <sz val="9"/>
        <rFont val="Times New Roman"/>
        <charset val="0"/>
      </rPr>
      <t>(</t>
    </r>
    <r>
      <rPr>
        <sz val="9"/>
        <rFont val="宋体"/>
        <charset val="134"/>
      </rPr>
      <t>使用电脑</t>
    </r>
    <r>
      <rPr>
        <sz val="9"/>
        <rFont val="Times New Roman"/>
        <charset val="0"/>
      </rPr>
      <t>)</t>
    </r>
  </si>
  <si>
    <t>311501002S-26</t>
  </si>
  <si>
    <t>蒙特利尔认知评估(MoCA)</t>
  </si>
  <si>
    <r>
      <rPr>
        <sz val="9"/>
        <rFont val="宋体"/>
        <charset val="134"/>
      </rPr>
      <t>指用于额叶损伤患者认知障碍首诊检查，主要用于筛查轻度认知功能障碍</t>
    </r>
    <r>
      <rPr>
        <sz val="9"/>
        <rFont val="宋体"/>
        <charset val="0"/>
      </rPr>
      <t>( Mild Cognitive Impairment,MCI)</t>
    </r>
    <r>
      <rPr>
        <sz val="9"/>
        <rFont val="宋体"/>
        <charset val="134"/>
      </rPr>
      <t>。量表包含</t>
    </r>
    <r>
      <rPr>
        <sz val="9"/>
        <rFont val="宋体"/>
        <charset val="0"/>
      </rPr>
      <t>12</t>
    </r>
    <r>
      <rPr>
        <sz val="9"/>
        <rFont val="宋体"/>
        <charset val="134"/>
      </rPr>
      <t>个检查项目，分别测定执行功能，失认症，瞬时和延迟记忆，听觉注意，视觉注意，复述，语言流畅性，抽象分类，时间</t>
    </r>
    <r>
      <rPr>
        <sz val="9"/>
        <rFont val="宋体"/>
        <charset val="0"/>
      </rPr>
      <t>(</t>
    </r>
    <r>
      <rPr>
        <sz val="9"/>
        <rFont val="宋体"/>
        <charset val="134"/>
      </rPr>
      <t>或地点</t>
    </r>
    <r>
      <rPr>
        <sz val="9"/>
        <rFont val="宋体"/>
        <charset val="0"/>
      </rPr>
      <t>)</t>
    </r>
    <r>
      <rPr>
        <sz val="9"/>
        <rFont val="宋体"/>
        <charset val="134"/>
      </rPr>
      <t>定向，结构性失用等功能。</t>
    </r>
  </si>
  <si>
    <t>311501002S-26/1</t>
  </si>
  <si>
    <r>
      <rPr>
        <sz val="9"/>
        <rFont val="宋体"/>
        <charset val="134"/>
      </rPr>
      <t>蒙特利尔认知评估</t>
    </r>
    <r>
      <rPr>
        <sz val="9"/>
        <rFont val="Times New Roman"/>
        <charset val="0"/>
      </rPr>
      <t>(MoCA)(</t>
    </r>
    <r>
      <rPr>
        <sz val="9"/>
        <rFont val="宋体"/>
        <charset val="134"/>
      </rPr>
      <t>使用电脑</t>
    </r>
    <r>
      <rPr>
        <sz val="9"/>
        <rFont val="Times New Roman"/>
        <charset val="0"/>
      </rPr>
      <t>)</t>
    </r>
  </si>
  <si>
    <r>
      <rPr>
        <sz val="9"/>
        <rFont val="宋体"/>
        <charset val="134"/>
      </rPr>
      <t>指用于额叶损伤患者认知障碍首诊检查，主要用于筛查轻度认知功能障碍（</t>
    </r>
    <r>
      <rPr>
        <sz val="9"/>
        <rFont val="Times New Roman"/>
        <charset val="0"/>
      </rPr>
      <t xml:space="preserve"> Mild Cognitive Impairment,MCI</t>
    </r>
    <r>
      <rPr>
        <sz val="9"/>
        <rFont val="宋体"/>
        <charset val="134"/>
      </rPr>
      <t>）。量表包含</t>
    </r>
    <r>
      <rPr>
        <sz val="9"/>
        <rFont val="Times New Roman"/>
        <charset val="0"/>
      </rPr>
      <t>12</t>
    </r>
    <r>
      <rPr>
        <sz val="9"/>
        <rFont val="宋体"/>
        <charset val="134"/>
      </rPr>
      <t>个检查项目，分别测定执行功能，失认症，瞬时和延迟记忆，听觉注意，视觉注意，复述，语言流畅性，抽象分类，时间（或地点）定向，结构性失用等功能。</t>
    </r>
  </si>
  <si>
    <t>311503033S</t>
  </si>
  <si>
    <t>正念训练</t>
  </si>
  <si>
    <t>在固定的治疗室或治疗场所进行，由有资质的技术人员导入语引导下发挥想象，感受内心，进入冥想状态，反馈内心感受，改善自我感悟能力。</t>
  </si>
  <si>
    <r>
      <rPr>
        <sz val="9"/>
        <rFont val="宋体"/>
        <charset val="134"/>
      </rPr>
      <t>每日收费不超过一次，每次不少于</t>
    </r>
    <r>
      <rPr>
        <sz val="9"/>
        <rFont val="宋体"/>
        <charset val="0"/>
      </rPr>
      <t>30</t>
    </r>
    <r>
      <rPr>
        <sz val="9"/>
        <rFont val="宋体"/>
        <charset val="134"/>
      </rPr>
      <t>分钟。</t>
    </r>
  </si>
  <si>
    <t>311503034S</t>
  </si>
  <si>
    <t>睡眠认知行为治疗</t>
  </si>
  <si>
    <r>
      <rPr>
        <sz val="9"/>
        <rFont val="宋体"/>
        <charset val="134"/>
      </rPr>
      <t>对患者进行不少于</t>
    </r>
    <r>
      <rPr>
        <sz val="9"/>
        <rFont val="宋体"/>
        <charset val="0"/>
      </rPr>
      <t>30</t>
    </r>
    <r>
      <rPr>
        <sz val="9"/>
        <rFont val="宋体"/>
        <charset val="134"/>
      </rPr>
      <t>分钟的睡眠认知行为治疗。</t>
    </r>
  </si>
  <si>
    <t>每周收费不超过三次。</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</si>
  <si>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</si>
  <si>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</si>
  <si>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</si>
  <si>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</si>
  <si>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</si>
  <si>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</si>
  <si>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320200015S</t>
  </si>
  <si>
    <t>经皮穿刺动脉内异物取出术</t>
  </si>
  <si>
    <t>穿刺置管，造影摄片，异物抓取，拔管，穿刺点压迫包扎。</t>
  </si>
  <si>
    <t>320200016S</t>
  </si>
  <si>
    <t>经皮穿刺动脉内取栓术</t>
  </si>
  <si>
    <t>不含冠状动脉、颅内动脉取栓。</t>
  </si>
  <si>
    <t>320300004S</t>
  </si>
  <si>
    <t>经颈静脉肝穿刺活检术</t>
  </si>
  <si>
    <r>
      <rPr>
        <sz val="9"/>
        <rFont val="宋体"/>
        <charset val="134"/>
      </rPr>
      <t>经颈静脉肝穿，在</t>
    </r>
    <r>
      <rPr>
        <sz val="9"/>
        <rFont val="宋体"/>
        <charset val="0"/>
      </rPr>
      <t>DSA</t>
    </r>
    <r>
      <rPr>
        <sz val="9"/>
        <rFont val="宋体"/>
        <charset val="134"/>
      </rPr>
      <t>引导下取肝组织活检。</t>
    </r>
  </si>
  <si>
    <t>320400004S</t>
  </si>
  <si>
    <t>经导管左心耳封堵术</t>
  </si>
  <si>
    <t>经静脉放置鞘管，行房间隔穿刺术，将封堵器送入左房，在透视及食道超声指导下将左心耳封堵器在左心耳内释放，堵闭左心耳开口，预防房颤患者发生心源性栓塞。</t>
  </si>
  <si>
    <t>320500017S</t>
  </si>
  <si>
    <t>冠状动脉内功能学检查</t>
  </si>
  <si>
    <t>含压力比、血流储备分数、冠脉血流储备、微循环阻力（指数）、冠脉绝对血流、定量血流分数等。</t>
  </si>
  <si>
    <t>320500018S</t>
  </si>
  <si>
    <t>冠脉光学相干断层扫描(OCT)检查</t>
  </si>
  <si>
    <r>
      <rPr>
        <sz val="9"/>
        <rFont val="宋体"/>
        <charset val="134"/>
      </rPr>
      <t>穿刺动脉，放置鞘管，沿引导钢丝将指引导管送至冠状动脉开口，根据冠状动脉造影结果决定需要检查的病变，沿指引钢丝将</t>
    </r>
    <r>
      <rPr>
        <sz val="9"/>
        <rFont val="宋体"/>
        <charset val="0"/>
      </rPr>
      <t>OCT</t>
    </r>
    <r>
      <rPr>
        <sz val="9"/>
        <rFont val="宋体"/>
        <charset val="134"/>
      </rPr>
      <t>导管送至病变以远</t>
    </r>
    <r>
      <rPr>
        <sz val="9"/>
        <rFont val="宋体"/>
        <charset val="0"/>
      </rPr>
      <t>1-2</t>
    </r>
    <r>
      <rPr>
        <sz val="9"/>
        <rFont val="宋体"/>
        <charset val="134"/>
      </rPr>
      <t>厘米处，经灌注腔注入硝酸甘油后充盈球囊阻断血流，持续生理盐水灌注，打开光学相干断层扫描仪回撤导管，观察病变并记录分析影像。</t>
    </r>
  </si>
  <si>
    <t>320500019S</t>
  </si>
  <si>
    <t>冠状动脉内血栓抽吸术</t>
  </si>
  <si>
    <t>使用抽吸装置对冠状动脉内血栓进行抽吸。</t>
  </si>
  <si>
    <t>动脉鞘</t>
  </si>
  <si>
    <t>320600012S</t>
  </si>
  <si>
    <t>急性缺血性脑卒中血栓取出术</t>
  </si>
  <si>
    <t>适用于颅内大血管、颈动脉和椎动脉颅外段急性闭塞的急性脑梗塞，采用各类机械取栓法。</t>
  </si>
  <si>
    <t>320600013S</t>
  </si>
  <si>
    <t>头颈部高血运肿瘤血管内栓塞术</t>
  </si>
  <si>
    <r>
      <rPr>
        <sz val="9"/>
        <rFont val="宋体"/>
        <charset val="134"/>
      </rPr>
      <t>在</t>
    </r>
    <r>
      <rPr>
        <sz val="9"/>
        <rFont val="宋体"/>
        <charset val="0"/>
      </rPr>
      <t>DSA</t>
    </r>
    <r>
      <rPr>
        <sz val="9"/>
        <rFont val="宋体"/>
        <charset val="134"/>
      </rPr>
      <t>数字减影下，通过股动脉穿刺，在微导丝引导下将微导管送至肿瘤供血动脉内（经微导管超选造影证实，未向正常脑组织供血），再通过微导管注射栓塞剂栓塞肿瘤内的血运及供血动脉，控制返流和避免栓塞引流静脉。</t>
    </r>
  </si>
  <si>
    <t>330100027S</t>
  </si>
  <si>
    <t>脊椎小关节阻滞术</t>
  </si>
  <si>
    <t>定位后利用穿刺针穿刺，到位后推注药物。</t>
  </si>
  <si>
    <t>每椎体</t>
  </si>
  <si>
    <t>330100028S</t>
  </si>
  <si>
    <t>备体外循环</t>
  </si>
  <si>
    <r>
      <rPr>
        <sz val="9"/>
        <rFont val="宋体"/>
        <charset val="134"/>
      </rPr>
      <t>在具有风险的非体外循环手术期间，准备好紧急体外循环所需用品，时刻准备紧急体外循环，以保证手术顺利进行。根据不同患者及手术方式选择体外循环器材及方式，连接体外循环管路</t>
    </r>
    <r>
      <rPr>
        <sz val="9"/>
        <rFont val="宋体"/>
        <charset val="0"/>
      </rPr>
      <t>(</t>
    </r>
    <r>
      <rPr>
        <sz val="9"/>
        <rFont val="宋体"/>
        <charset val="134"/>
      </rPr>
      <t>含主要管路及左右心吸引器，停跳液灌注装置</t>
    </r>
    <r>
      <rPr>
        <sz val="9"/>
        <rFont val="宋体"/>
        <charset val="0"/>
      </rPr>
      <t>)</t>
    </r>
    <r>
      <rPr>
        <sz val="9"/>
        <rFont val="宋体"/>
        <charset val="134"/>
      </rPr>
      <t>。</t>
    </r>
  </si>
  <si>
    <r>
      <rPr>
        <sz val="9"/>
        <rFont val="宋体"/>
        <charset val="0"/>
      </rPr>
      <t>2</t>
    </r>
    <r>
      <rPr>
        <sz val="9"/>
        <rFont val="宋体"/>
        <charset val="134"/>
      </rPr>
      <t>小时</t>
    </r>
  </si>
  <si>
    <r>
      <rPr>
        <sz val="9"/>
        <rFont val="宋体"/>
        <charset val="134"/>
      </rPr>
      <t>每增加</t>
    </r>
    <r>
      <rPr>
        <sz val="9"/>
        <rFont val="宋体"/>
        <charset val="0"/>
      </rPr>
      <t>1</t>
    </r>
    <r>
      <rPr>
        <sz val="9"/>
        <rFont val="宋体"/>
        <charset val="134"/>
      </rPr>
      <t>小时加收</t>
    </r>
    <r>
      <rPr>
        <sz val="9"/>
        <rFont val="宋体"/>
        <charset val="0"/>
      </rPr>
      <t>XX</t>
    </r>
    <r>
      <rPr>
        <sz val="9"/>
        <rFont val="宋体"/>
        <charset val="134"/>
      </rPr>
      <t>元。</t>
    </r>
  </si>
  <si>
    <t>330100028S-1</t>
  </si>
  <si>
    <r>
      <rPr>
        <sz val="9"/>
        <rFont val="宋体"/>
        <charset val="134"/>
      </rPr>
      <t>备体外循环加收</t>
    </r>
    <r>
      <rPr>
        <sz val="9"/>
        <rFont val="Times New Roman"/>
        <charset val="0"/>
      </rPr>
      <t>(2</t>
    </r>
    <r>
      <rPr>
        <sz val="9"/>
        <rFont val="宋体"/>
        <charset val="134"/>
      </rPr>
      <t>小时后</t>
    </r>
    <r>
      <rPr>
        <sz val="9"/>
        <rFont val="Times New Roman"/>
        <charset val="0"/>
      </rPr>
      <t>)</t>
    </r>
  </si>
  <si>
    <t>每小时</t>
  </si>
  <si>
    <t>330201065S</t>
  </si>
  <si>
    <t>分流管调整术</t>
  </si>
  <si>
    <t>对已行分流管体内分流术后患者分流效果不佳，进行分流管脑室端、腹腔端或分流泵的探查和调整或进行部分配件的更换。</t>
  </si>
  <si>
    <t>分流管</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</si>
  <si>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</si>
  <si>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</si>
  <si>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</si>
  <si>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</si>
  <si>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330202019S</t>
  </si>
  <si>
    <t>面神经探查术</t>
  </si>
  <si>
    <r>
      <rPr>
        <sz val="9"/>
        <rFont val="宋体"/>
        <charset val="134"/>
      </rPr>
      <t>切开，乳突根治，探查面神经垂直段，鼓室探查，探查面神经水平段。鼓膜复位</t>
    </r>
    <r>
      <rPr>
        <sz val="9"/>
        <rFont val="宋体"/>
        <charset val="0"/>
      </rPr>
      <t>(</t>
    </r>
    <r>
      <rPr>
        <sz val="9"/>
        <rFont val="宋体"/>
        <charset val="134"/>
      </rPr>
      <t>或修补</t>
    </r>
    <r>
      <rPr>
        <sz val="9"/>
        <rFont val="宋体"/>
        <charset val="0"/>
      </rPr>
      <t>)</t>
    </r>
    <r>
      <rPr>
        <sz val="9"/>
        <rFont val="宋体"/>
        <charset val="134"/>
      </rPr>
      <t>，填塞，包扎。</t>
    </r>
  </si>
  <si>
    <t>仅独立开展本手术方可收费。</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</si>
  <si>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</si>
  <si>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</si>
  <si>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</si>
  <si>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</si>
  <si>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</si>
  <si>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</si>
  <si>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</si>
  <si>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</si>
  <si>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</si>
  <si>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330404016S</t>
  </si>
  <si>
    <t>角膜胶原交联术</t>
  </si>
  <si>
    <t>含药物渗透浸润、紫外线光的照射、胶原交联化学反应。</t>
  </si>
  <si>
    <t>330409030S</t>
  </si>
  <si>
    <t>视网膜母细胞瘤冷凝术</t>
  </si>
  <si>
    <t>使用冷冻治疗仪的低温冷冻头冷冻瘤体，术后包眼。</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</si>
  <si>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</si>
  <si>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</si>
  <si>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</si>
  <si>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</si>
  <si>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</si>
  <si>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</si>
  <si>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330701046S</t>
  </si>
  <si>
    <t>声门上成形术</t>
  </si>
  <si>
    <t>对声门上结构紊乱患者进行声门上结构重构。</t>
  </si>
  <si>
    <t>330703035S</t>
  </si>
  <si>
    <t>胸骨骨折内固定术</t>
  </si>
  <si>
    <t>暴露胸骨，对骨折复位内固定。</t>
  </si>
  <si>
    <t>330703036S</t>
  </si>
  <si>
    <t>内镜下纵隔淋巴结清扫术</t>
  </si>
  <si>
    <t>含双侧喉返神经探查。</t>
  </si>
  <si>
    <t>330801029S</t>
  </si>
  <si>
    <t>心室出口双通道手术</t>
  </si>
  <si>
    <r>
      <rPr>
        <sz val="9"/>
        <rFont val="宋体"/>
        <charset val="134"/>
      </rPr>
      <t>在常规左</t>
    </r>
    <r>
      <rPr>
        <sz val="9"/>
        <rFont val="宋体"/>
        <charset val="0"/>
      </rPr>
      <t>/</t>
    </r>
    <r>
      <rPr>
        <sz val="9"/>
        <rFont val="宋体"/>
        <charset val="134"/>
      </rPr>
      <t>右室流出道重建同时，由于解剖情况特殊加做另一左室主动脉通道或右室肺动脉通道，如建立内隧道、增加人工管道及同期心内畸形矫治等。</t>
    </r>
  </si>
  <si>
    <t>330801030S</t>
  </si>
  <si>
    <t>主动脉瓣探查术</t>
  </si>
  <si>
    <t>指对可疑病变瓣膜进行的诊断性探查，且探查后未对该瓣膜行实质性治疗。包括二尖瓣、肺动脉瓣、三尖瓣。</t>
  </si>
  <si>
    <t>330801030S-1</t>
  </si>
  <si>
    <t>二尖瓣探查术</t>
  </si>
  <si>
    <t>指对可疑病变瓣膜进行的诊断性探查，且探查后未对该瓣膜行实质性治疗。</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</si>
  <si>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</si>
  <si>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</si>
  <si>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</si>
  <si>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</si>
  <si>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</si>
  <si>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</si>
  <si>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</si>
  <si>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</si>
  <si>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</si>
  <si>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</si>
  <si>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</si>
  <si>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</si>
  <si>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</si>
  <si>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</si>
  <si>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</si>
  <si>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</si>
  <si>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330801035S</t>
  </si>
  <si>
    <t>经导管主动脉瓣置换术</t>
  </si>
  <si>
    <t>经外周血管或心尖，将导管主动脉瓣膜植入到主动脉根部，代替病变的主动脉瓣发挥功能。含数字减影费用。</t>
  </si>
  <si>
    <t>瓣膜</t>
  </si>
  <si>
    <t>330802048S</t>
  </si>
  <si>
    <t>左心发育不良综合征双心室修复术</t>
  </si>
  <si>
    <t>左心室流出道重建，升主动脉、主动脉弓重建，右室流出道重建。</t>
  </si>
  <si>
    <t>330802049S</t>
  </si>
  <si>
    <r>
      <rPr>
        <sz val="9"/>
        <rFont val="宋体"/>
        <charset val="134"/>
      </rPr>
      <t>升主动脉</t>
    </r>
    <r>
      <rPr>
        <sz val="9"/>
        <rFont val="宋体"/>
        <charset val="0"/>
      </rPr>
      <t>-</t>
    </r>
    <r>
      <rPr>
        <sz val="9"/>
        <rFont val="宋体"/>
        <charset val="134"/>
      </rPr>
      <t>外周血管旁路术</t>
    </r>
  </si>
  <si>
    <r>
      <rPr>
        <sz val="9"/>
        <rFont val="宋体"/>
        <charset val="134"/>
      </rPr>
      <t>游离升主动脉及颈内</t>
    </r>
    <r>
      <rPr>
        <sz val="9"/>
        <rFont val="宋体"/>
        <charset val="0"/>
      </rPr>
      <t>(</t>
    </r>
    <r>
      <rPr>
        <sz val="9"/>
        <rFont val="宋体"/>
        <charset val="134"/>
      </rPr>
      <t>总</t>
    </r>
    <r>
      <rPr>
        <sz val="9"/>
        <rFont val="宋体"/>
        <charset val="0"/>
      </rPr>
      <t>)</t>
    </r>
    <r>
      <rPr>
        <sz val="9"/>
        <rFont val="宋体"/>
        <charset val="134"/>
      </rPr>
      <t>动脉，锁骨下动脉，全身肝素化，取人工血管两端分别于升主动脉和颈动脉，锁骨下动脉吻合，留置引流管，止血，关胸。</t>
    </r>
  </si>
  <si>
    <t>330802050S</t>
  </si>
  <si>
    <r>
      <rPr>
        <sz val="9"/>
        <rFont val="宋体"/>
        <charset val="134"/>
      </rPr>
      <t>室间隔成形</t>
    </r>
    <r>
      <rPr>
        <sz val="9"/>
        <rFont val="宋体"/>
        <charset val="0"/>
      </rPr>
      <t>-</t>
    </r>
    <r>
      <rPr>
        <sz val="9"/>
        <rFont val="宋体"/>
        <charset val="134"/>
      </rPr>
      <t>主动脉根部扩大术</t>
    </r>
  </si>
  <si>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</si>
  <si>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</si>
  <si>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</si>
  <si>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</si>
  <si>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</si>
  <si>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</si>
  <si>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</si>
  <si>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</si>
  <si>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</si>
  <si>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</si>
  <si>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</si>
  <si>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</si>
  <si>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r>
      <rPr>
        <sz val="9"/>
        <rFont val="宋体"/>
        <charset val="134"/>
      </rPr>
      <t>指</t>
    </r>
    <r>
      <rPr>
        <sz val="9"/>
        <rFont val="宋体"/>
        <charset val="0"/>
      </rPr>
      <t>Damus–Kaye–Stansel</t>
    </r>
    <r>
      <rPr>
        <sz val="9"/>
        <rFont val="宋体"/>
        <charset val="134"/>
      </rPr>
      <t>手术。靠近分叉切断主肺动脉，远心端心包补片缝闭。切开升主动脉侧壁至主动脉瓣环，用补片扩大并与主肺动脉近心吻合，再结合体肺分流或右心室肺动脉分流。</t>
    </r>
  </si>
  <si>
    <t>330803032S</t>
  </si>
  <si>
    <t>体外膜肺氧合(ECMO)安装术</t>
  </si>
  <si>
    <r>
      <rPr>
        <sz val="9"/>
        <rFont val="宋体"/>
        <charset val="134"/>
      </rPr>
      <t>预充</t>
    </r>
    <r>
      <rPr>
        <sz val="9"/>
        <rFont val="宋体"/>
        <charset val="0"/>
      </rPr>
      <t>ECMO</t>
    </r>
    <r>
      <rPr>
        <sz val="9"/>
        <rFont val="宋体"/>
        <charset val="134"/>
      </rPr>
      <t>管路，经动静脉插管。包括体外膜肺氧合（</t>
    </r>
    <r>
      <rPr>
        <sz val="9"/>
        <rFont val="宋体"/>
        <charset val="0"/>
      </rPr>
      <t>ECMO</t>
    </r>
    <r>
      <rPr>
        <sz val="9"/>
        <rFont val="宋体"/>
        <charset val="134"/>
      </rPr>
      <t>）的更换术、撤除术。</t>
    </r>
  </si>
  <si>
    <t>膜肺、管道、插管</t>
  </si>
  <si>
    <t>330803032S-1</t>
  </si>
  <si>
    <r>
      <rPr>
        <sz val="9"/>
        <rFont val="宋体"/>
        <charset val="134"/>
      </rPr>
      <t>体外膜肺氧合</t>
    </r>
    <r>
      <rPr>
        <sz val="9"/>
        <rFont val="Times New Roman"/>
        <charset val="0"/>
      </rPr>
      <t>(ECMO)</t>
    </r>
    <r>
      <rPr>
        <sz val="9"/>
        <rFont val="宋体"/>
        <charset val="134"/>
      </rPr>
      <t>更换术</t>
    </r>
  </si>
  <si>
    <t>330803032S-2</t>
  </si>
  <si>
    <r>
      <rPr>
        <sz val="9"/>
        <rFont val="宋体"/>
        <charset val="134"/>
      </rPr>
      <t>体外膜肺氧合</t>
    </r>
    <r>
      <rPr>
        <sz val="9"/>
        <rFont val="Times New Roman"/>
        <charset val="0"/>
      </rPr>
      <t>(ECMO)</t>
    </r>
    <r>
      <rPr>
        <sz val="9"/>
        <rFont val="宋体"/>
        <charset val="134"/>
      </rPr>
      <t>撤除术</t>
    </r>
  </si>
  <si>
    <t>330803033S</t>
  </si>
  <si>
    <t>右室流出道疏通术</t>
  </si>
  <si>
    <t>特指右室流出道狭窄的外科手术。</t>
  </si>
  <si>
    <t>330803034S</t>
  </si>
  <si>
    <t>左房减容术</t>
  </si>
  <si>
    <t>包括右房减容术、房化右室折叠术。</t>
  </si>
  <si>
    <t>330803034S-1</t>
  </si>
  <si>
    <t>右房减容术</t>
  </si>
  <si>
    <t>330803034S-2</t>
  </si>
  <si>
    <t>房化右室折叠术</t>
  </si>
  <si>
    <t>330803035S</t>
  </si>
  <si>
    <t>心内赘生物清除术</t>
  </si>
  <si>
    <t>包括瓣周脓肿清除术。</t>
  </si>
  <si>
    <t>330803035S-1</t>
  </si>
  <si>
    <t>瓣周脓肿清除术</t>
  </si>
  <si>
    <t>330803036S</t>
  </si>
  <si>
    <t>左心发育不良综合征I期手术(Norwood)</t>
  </si>
  <si>
    <r>
      <rPr>
        <sz val="9"/>
        <rFont val="宋体"/>
        <charset val="134"/>
      </rPr>
      <t>含左室流出道重建、升主动脉、主动脉弓成形、体肺分流或</t>
    </r>
    <r>
      <rPr>
        <sz val="9"/>
        <rFont val="宋体"/>
        <charset val="0"/>
      </rPr>
      <t>Sano</t>
    </r>
    <r>
      <rPr>
        <sz val="9"/>
        <rFont val="宋体"/>
        <charset val="134"/>
      </rPr>
      <t>分流、动脉导管切断缝合。</t>
    </r>
  </si>
  <si>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</si>
  <si>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</si>
  <si>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</si>
  <si>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</si>
  <si>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</si>
  <si>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</si>
  <si>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</si>
  <si>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</si>
  <si>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</si>
  <si>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</si>
  <si>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</si>
  <si>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</si>
  <si>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</si>
  <si>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</si>
  <si>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</si>
  <si>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331002017S</t>
  </si>
  <si>
    <t>空肠置管手术</t>
  </si>
  <si>
    <t>开腹或腹腔镜下将管路置入到小肠（十二指肠或空肠）。</t>
  </si>
  <si>
    <t>营养管</t>
  </si>
  <si>
    <t>仅独立开展方可收费。</t>
  </si>
  <si>
    <t>331004035S</t>
  </si>
  <si>
    <r>
      <rPr>
        <sz val="9"/>
        <rFont val="宋体"/>
        <charset val="134"/>
      </rPr>
      <t>经肛门腔镜直肠全系膜切除术</t>
    </r>
    <r>
      <rPr>
        <sz val="9"/>
        <rFont val="宋体"/>
        <charset val="0"/>
      </rPr>
      <t>(TATME)</t>
    </r>
  </si>
  <si>
    <t>指经肛门利用经肛微创外科或经肛内镜显微外科手术平台，联合或不联合腹腔镜，行直肠全系膜切除，直肠切除及肠吻合术，含保留肛门，区域淋巴结清扫；不含盆腔脏器切除。</t>
  </si>
  <si>
    <t>331004036S</t>
  </si>
  <si>
    <r>
      <rPr>
        <sz val="9"/>
        <rFont val="宋体"/>
        <charset val="134"/>
      </rPr>
      <t>直肠癌</t>
    </r>
    <r>
      <rPr>
        <sz val="9"/>
        <rFont val="宋体"/>
        <charset val="0"/>
      </rPr>
      <t>Miles</t>
    </r>
    <r>
      <rPr>
        <sz val="9"/>
        <rFont val="宋体"/>
        <charset val="134"/>
      </rPr>
      <t>术盆腔腹膜重建术</t>
    </r>
  </si>
  <si>
    <t>肿瘤切除后利用生物或人体材料封闭骨盆开口。</t>
  </si>
  <si>
    <t>331006020S</t>
  </si>
  <si>
    <t>胆囊切开取石术</t>
  </si>
  <si>
    <t>探查，胆囊切开，取石，置入导管，缝合，止血，置管引出固定，缝合切口。</t>
  </si>
  <si>
    <t>取石网篮</t>
  </si>
  <si>
    <t>331008030S</t>
  </si>
  <si>
    <t>腹腔粘连松解术</t>
  </si>
  <si>
    <t>将腹腔粘连组织分离，缝合剥离创面防止粘连发生。</t>
  </si>
  <si>
    <t>331008031S</t>
  </si>
  <si>
    <t>腹股沟疝囊高位结扎术</t>
  </si>
  <si>
    <r>
      <rPr>
        <sz val="9"/>
        <rFont val="宋体"/>
        <charset val="134"/>
      </rPr>
      <t>腹股沟疝</t>
    </r>
    <r>
      <rPr>
        <sz val="9"/>
        <rFont val="宋体"/>
        <charset val="0"/>
      </rPr>
      <t>(</t>
    </r>
    <r>
      <rPr>
        <sz val="9"/>
        <rFont val="宋体"/>
        <charset val="134"/>
      </rPr>
      <t>或股疝</t>
    </r>
    <r>
      <rPr>
        <sz val="9"/>
        <rFont val="宋体"/>
        <charset val="0"/>
      </rPr>
      <t>)</t>
    </r>
    <r>
      <rPr>
        <sz val="9"/>
        <rFont val="宋体"/>
        <charset val="134"/>
      </rPr>
      <t>切口，探查，寻找疝囊，疝囊高位结扎，止血，缝合。</t>
    </r>
  </si>
  <si>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</si>
  <si>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</si>
  <si>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</si>
  <si>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</si>
  <si>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</si>
  <si>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</si>
  <si>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</si>
  <si>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</si>
  <si>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</si>
  <si>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</si>
  <si>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</si>
  <si>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</si>
  <si>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</si>
  <si>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</si>
  <si>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</si>
  <si>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</si>
  <si>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</si>
  <si>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</si>
  <si>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</si>
  <si>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</si>
  <si>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r>
      <rPr>
        <sz val="9"/>
        <rFont val="宋体"/>
        <charset val="134"/>
      </rPr>
      <t>激光法加收</t>
    </r>
    <r>
      <rPr>
        <sz val="9"/>
        <rFont val="宋体"/>
        <charset val="0"/>
      </rPr>
      <t>XX%</t>
    </r>
    <r>
      <rPr>
        <sz val="9"/>
        <rFont val="宋体"/>
        <charset val="134"/>
      </rPr>
      <t>。</t>
    </r>
  </si>
  <si>
    <t>331103031S-1</t>
  </si>
  <si>
    <t>经尿道膀胱黏膜激光切除术</t>
  </si>
  <si>
    <t>内镜下经尿道激光切除膀胱病变黏膜。</t>
  </si>
  <si>
    <t>331104029S</t>
  </si>
  <si>
    <t>经尿道内镜止血术</t>
  </si>
  <si>
    <t>指下尿路手术术后继发出血或创伤导致出血的止血术。</t>
  </si>
  <si>
    <t>331201010S</t>
  </si>
  <si>
    <t>经尿道前列腺剜除术</t>
  </si>
  <si>
    <t>内镜下于前列腺尖部寻找到增生腺体与外科包膜的界面，然后沿此界面将增生腺体完整地从外科包膜上逆行环状钝性剥离、剜除。</t>
  </si>
  <si>
    <r>
      <rPr>
        <sz val="9"/>
        <rFont val="宋体"/>
        <charset val="134"/>
      </rPr>
      <t>使用粉碎装置加收</t>
    </r>
    <r>
      <rPr>
        <sz val="9"/>
        <rFont val="宋体"/>
        <charset val="0"/>
      </rPr>
      <t>XX%</t>
    </r>
    <r>
      <rPr>
        <sz val="9"/>
        <rFont val="宋体"/>
        <charset val="134"/>
      </rPr>
      <t>，激光法加收</t>
    </r>
    <r>
      <rPr>
        <sz val="9"/>
        <rFont val="宋体"/>
        <charset val="0"/>
      </rPr>
      <t>XX%</t>
    </r>
    <r>
      <rPr>
        <sz val="9"/>
        <rFont val="宋体"/>
        <charset val="134"/>
      </rPr>
      <t>。</t>
    </r>
  </si>
  <si>
    <t>331201010S-1</t>
  </si>
  <si>
    <r>
      <rPr>
        <sz val="9"/>
        <rFont val="宋体"/>
        <charset val="134"/>
      </rPr>
      <t>经尿道前列腺剜除术加收</t>
    </r>
    <r>
      <rPr>
        <sz val="9"/>
        <rFont val="Times New Roman"/>
        <charset val="0"/>
      </rPr>
      <t>(</t>
    </r>
    <r>
      <rPr>
        <sz val="9"/>
        <rFont val="宋体"/>
        <charset val="134"/>
      </rPr>
      <t>使用粉碎装置</t>
    </r>
    <r>
      <rPr>
        <sz val="9"/>
        <rFont val="Times New Roman"/>
        <charset val="0"/>
      </rPr>
      <t>)</t>
    </r>
  </si>
  <si>
    <t>331201010S-2</t>
  </si>
  <si>
    <r>
      <rPr>
        <sz val="9"/>
        <rFont val="宋体"/>
        <charset val="134"/>
      </rPr>
      <t>经尿道前列腺剜除术加收</t>
    </r>
    <r>
      <rPr>
        <sz val="9"/>
        <rFont val="Times New Roman"/>
        <charset val="0"/>
      </rPr>
      <t>(</t>
    </r>
    <r>
      <rPr>
        <sz val="9"/>
        <rFont val="宋体"/>
        <charset val="134"/>
      </rPr>
      <t>激光法</t>
    </r>
    <r>
      <rPr>
        <sz val="9"/>
        <rFont val="Times New Roman"/>
        <charset val="0"/>
      </rPr>
      <t>)</t>
    </r>
  </si>
  <si>
    <t>331201011S</t>
  </si>
  <si>
    <t>经尿道精囊镜检查术</t>
  </si>
  <si>
    <t>从尿道外口置入精囊镜，找到精囊开口进入精囊检查治疗。</t>
  </si>
  <si>
    <r>
      <rPr>
        <sz val="9"/>
        <rFont val="宋体"/>
        <charset val="134"/>
      </rPr>
      <t>特殊治疗操作（含碎石、止血、活检）加收</t>
    </r>
    <r>
      <rPr>
        <sz val="9"/>
        <rFont val="宋体"/>
        <charset val="0"/>
      </rPr>
      <t>XX%</t>
    </r>
    <r>
      <rPr>
        <sz val="9"/>
        <rFont val="宋体"/>
        <charset val="134"/>
      </rPr>
      <t>。</t>
    </r>
  </si>
  <si>
    <t>331201011S-1</t>
  </si>
  <si>
    <r>
      <rPr>
        <sz val="9"/>
        <rFont val="宋体"/>
        <charset val="134"/>
      </rPr>
      <t>经尿道精囊镜检查术</t>
    </r>
    <r>
      <rPr>
        <sz val="9"/>
        <rFont val="Times New Roman"/>
        <charset val="0"/>
      </rPr>
      <t>(</t>
    </r>
    <r>
      <rPr>
        <sz val="9"/>
        <rFont val="宋体"/>
        <charset val="134"/>
      </rPr>
      <t>特殊治疗操作</t>
    </r>
    <r>
      <rPr>
        <sz val="9"/>
        <rFont val="Times New Roman"/>
        <charset val="0"/>
      </rPr>
      <t>)</t>
    </r>
  </si>
  <si>
    <t>特殊治疗操作含碎石、止血、活检。</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</si>
  <si>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</si>
  <si>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</si>
  <si>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</si>
  <si>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</si>
  <si>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</si>
  <si>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</si>
  <si>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331303033S</t>
  </si>
  <si>
    <t>阴道骶骨固定术</t>
  </si>
  <si>
    <r>
      <rPr>
        <sz val="9"/>
        <rFont val="宋体"/>
        <charset val="134"/>
      </rPr>
      <t>打开阴道膀胱间隙及直肠间隙，将</t>
    </r>
    <r>
      <rPr>
        <sz val="9"/>
        <rFont val="宋体"/>
        <charset val="0"/>
      </rPr>
      <t>Y</t>
    </r>
    <r>
      <rPr>
        <sz val="9"/>
        <rFont val="宋体"/>
        <charset val="134"/>
      </rPr>
      <t>型网片的</t>
    </r>
    <r>
      <rPr>
        <sz val="9"/>
        <rFont val="宋体"/>
        <charset val="0"/>
      </rPr>
      <t>3</t>
    </r>
    <r>
      <rPr>
        <sz val="9"/>
        <rFont val="宋体"/>
        <charset val="134"/>
      </rPr>
      <t>条短臂经阴道膀胱间隙、阴道直肠间隙固定于阴道前后壁；打开骶骨岬表面腹膜，调整好网片张力后，将</t>
    </r>
    <r>
      <rPr>
        <sz val="9"/>
        <rFont val="宋体"/>
        <charset val="0"/>
      </rPr>
      <t>Y</t>
    </r>
    <r>
      <rPr>
        <sz val="9"/>
        <rFont val="宋体"/>
        <charset val="134"/>
      </rPr>
      <t>型网片的长臂固定于骶骨前方的前纵韧带无血管区。</t>
    </r>
  </si>
  <si>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</si>
  <si>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</si>
  <si>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</si>
  <si>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</si>
  <si>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</si>
  <si>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</si>
  <si>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</si>
  <si>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</si>
  <si>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</si>
  <si>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</si>
  <si>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</si>
  <si>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</si>
  <si>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r>
      <rPr>
        <sz val="9"/>
        <rFont val="宋体"/>
        <charset val="134"/>
      </rPr>
      <t>经阴道加收</t>
    </r>
    <r>
      <rPr>
        <sz val="9"/>
        <rFont val="宋体"/>
        <charset val="0"/>
      </rPr>
      <t>XX%</t>
    </r>
    <r>
      <rPr>
        <sz val="9"/>
        <rFont val="宋体"/>
        <charset val="134"/>
      </rPr>
      <t>，二次剖宫产不可同时收取此项费用。</t>
    </r>
  </si>
  <si>
    <t>331303037S-1</t>
  </si>
  <si>
    <t>经阴道疤痕妊娠病灶清除术</t>
  </si>
  <si>
    <t>二次剖宫产不可同时收取此项费用。</t>
  </si>
  <si>
    <t>331303038S</t>
  </si>
  <si>
    <t>子宫疤痕憩室修复术</t>
  </si>
  <si>
    <t>暴露子宫下段疤痕部位，切除疤痕组织，修复疤痕部位。</t>
  </si>
  <si>
    <r>
      <rPr>
        <sz val="9"/>
        <rFont val="宋体"/>
        <charset val="134"/>
      </rPr>
      <t>经阴道加收</t>
    </r>
    <r>
      <rPr>
        <sz val="9"/>
        <rFont val="宋体"/>
        <charset val="0"/>
      </rPr>
      <t>XX%</t>
    </r>
    <r>
      <rPr>
        <sz val="9"/>
        <rFont val="宋体"/>
        <charset val="134"/>
      </rPr>
      <t>。</t>
    </r>
  </si>
  <si>
    <t>331303038S-1</t>
  </si>
  <si>
    <t>经阴道子宫疤痕憩室修复术</t>
  </si>
  <si>
    <t>331303039S</t>
  </si>
  <si>
    <t>阴道子宫内膜异位病灶清除术</t>
  </si>
  <si>
    <t>包括宫颈子宫内膜异位病灶清除术。</t>
  </si>
  <si>
    <t>331303039S-1</t>
  </si>
  <si>
    <t>宫颈子宫内膜异位病灶清除术</t>
  </si>
  <si>
    <t>331303040S</t>
  </si>
  <si>
    <t>盆腹腔子宫内膜异位病灶清除术</t>
  </si>
  <si>
    <t>行子宫内膜异位症分期，按盆腔情况手术，酌情放置引流。</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</si>
  <si>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</si>
  <si>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</si>
  <si>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</si>
  <si>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</si>
  <si>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</si>
  <si>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</si>
  <si>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</si>
  <si>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</si>
  <si>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</si>
  <si>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331306022S</t>
  </si>
  <si>
    <t>全盆底重建术</t>
  </si>
  <si>
    <t>指子宫脱垂、阴道前后壁脱垂等盆底支持组织的修复重建术。</t>
  </si>
  <si>
    <r>
      <rPr>
        <sz val="9"/>
        <rFont val="宋体"/>
        <charset val="134"/>
      </rPr>
      <t>前盆底、后盆底重建术按</t>
    </r>
    <r>
      <rPr>
        <sz val="9"/>
        <rFont val="宋体"/>
        <charset val="0"/>
      </rPr>
      <t>XX%</t>
    </r>
    <r>
      <rPr>
        <sz val="9"/>
        <rFont val="宋体"/>
        <charset val="134"/>
      </rPr>
      <t>收费。</t>
    </r>
  </si>
  <si>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</si>
  <si>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</si>
  <si>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</si>
  <si>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</si>
  <si>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</si>
  <si>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</si>
  <si>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</si>
  <si>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</si>
  <si>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</si>
  <si>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</si>
  <si>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</si>
  <si>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</si>
  <si>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</si>
  <si>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</si>
  <si>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r>
      <rPr>
        <sz val="9"/>
        <rFont val="宋体"/>
        <charset val="134"/>
      </rPr>
      <t>前盆、后盆悬吊重建术按</t>
    </r>
    <r>
      <rPr>
        <sz val="9"/>
        <rFont val="宋体"/>
        <charset val="0"/>
      </rPr>
      <t>XX%</t>
    </r>
    <r>
      <rPr>
        <sz val="9"/>
        <rFont val="宋体"/>
        <charset val="134"/>
      </rPr>
      <t>收费。</t>
    </r>
  </si>
  <si>
    <t>331306025S-1</t>
  </si>
  <si>
    <t>前盆悬吊重建术</t>
  </si>
  <si>
    <t>331306025S-2</t>
  </si>
  <si>
    <t>后盆悬吊重建术</t>
  </si>
  <si>
    <t>331501069S</t>
  </si>
  <si>
    <t>椎间孔镜下腰椎间盘髓核摘除术</t>
  </si>
  <si>
    <t>插入内窥镜，摘除髓核。</t>
  </si>
  <si>
    <t>每节间盘</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</si>
  <si>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</si>
  <si>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</si>
  <si>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</si>
  <si>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</si>
  <si>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</si>
  <si>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</si>
  <si>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</si>
  <si>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</si>
  <si>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</si>
  <si>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331502015S</t>
  </si>
  <si>
    <t>尺神经前置术</t>
  </si>
  <si>
    <t>含尺神经探查、松解游离。</t>
  </si>
  <si>
    <t>331505041S</t>
  </si>
  <si>
    <t>肩胛骨骨折复位内固定术</t>
  </si>
  <si>
    <t>将分离、移位、成角的肩胛骨骨折块进行复位内固定。</t>
  </si>
  <si>
    <t>331506025S</t>
  </si>
  <si>
    <t>髌骨内侧支持带缝合紧缩术</t>
  </si>
  <si>
    <t>含滑膜清除术。</t>
  </si>
  <si>
    <t>331506026S</t>
  </si>
  <si>
    <t>痛风结石清除术</t>
  </si>
  <si>
    <t>清除痛风结石。</t>
  </si>
  <si>
    <t>部位</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</si>
  <si>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</si>
  <si>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</si>
  <si>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</si>
  <si>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</si>
  <si>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</si>
  <si>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</si>
  <si>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</si>
  <si>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</si>
  <si>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</si>
  <si>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331507015S</t>
  </si>
  <si>
    <t>膝关节单髁置换术</t>
  </si>
  <si>
    <r>
      <rPr>
        <sz val="9"/>
        <rFont val="宋体"/>
        <charset val="134"/>
      </rPr>
      <t>显露病变的膝关节，安放假体。不含术中</t>
    </r>
    <r>
      <rPr>
        <sz val="9"/>
        <rFont val="宋体"/>
        <charset val="0"/>
      </rPr>
      <t>X</t>
    </r>
    <r>
      <rPr>
        <sz val="9"/>
        <rFont val="宋体"/>
        <charset val="134"/>
      </rPr>
      <t>线透视、导航。</t>
    </r>
  </si>
  <si>
    <t>331507016S</t>
  </si>
  <si>
    <t>骨关节感染旷置术</t>
  </si>
  <si>
    <t>含人工假体、植入物取出术。</t>
  </si>
  <si>
    <t>331510011S</t>
  </si>
  <si>
    <t>踝关节截骨术</t>
  </si>
  <si>
    <r>
      <rPr>
        <sz val="9"/>
        <rFont val="宋体"/>
        <charset val="134"/>
      </rPr>
      <t>显露截骨部位，截骨、对合骨端、矫正畸形，固定。不含术中</t>
    </r>
    <r>
      <rPr>
        <sz val="9"/>
        <rFont val="宋体"/>
        <charset val="0"/>
      </rPr>
      <t>X</t>
    </r>
    <r>
      <rPr>
        <sz val="9"/>
        <rFont val="宋体"/>
        <charset val="134"/>
      </rPr>
      <t>线引导。</t>
    </r>
  </si>
  <si>
    <t>331512021S</t>
  </si>
  <si>
    <t>伊氏架矫形术</t>
  </si>
  <si>
    <t>使用伊氏架治疗四肢畸形、骨缺损、骨感染、骨肿瘤等。</t>
  </si>
  <si>
    <t>331522019S</t>
  </si>
  <si>
    <t>肩胛骨整形术</t>
  </si>
  <si>
    <t>通过手术降低上移的肩胛骨，改善患肢功能。包括高肩胛症成形术。</t>
  </si>
  <si>
    <t>331522019S-1</t>
  </si>
  <si>
    <t>高肩胛症成形术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</si>
  <si>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</si>
  <si>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</si>
  <si>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</si>
  <si>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</si>
  <si>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</si>
  <si>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</si>
  <si>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331603049S</t>
  </si>
  <si>
    <t>骨外露钻孔术</t>
  </si>
  <si>
    <t>利用骨科钻孔器械，行外露骨钻孔治疗，至骨面有新鲜渗血即可，覆盖出血创面，培育新鲜肉芽组织。</t>
  </si>
  <si>
    <t>340200043S</t>
  </si>
  <si>
    <t>癌痛综合评定</t>
  </si>
  <si>
    <r>
      <rPr>
        <sz val="9"/>
        <rFont val="宋体"/>
        <charset val="134"/>
      </rPr>
      <t>通过疼痛评估评定，视觉模拟评分法评定，慢性疼痛状况分级等，对患者疼痛的部位、程度、性质、频率和对日常生活的影响等方面进行综合评定</t>
    </r>
    <r>
      <rPr>
        <sz val="9"/>
        <rFont val="宋体"/>
        <charset val="0"/>
      </rPr>
      <t>,</t>
    </r>
    <r>
      <rPr>
        <sz val="9"/>
        <rFont val="宋体"/>
        <charset val="134"/>
      </rPr>
      <t>人工报告。</t>
    </r>
  </si>
  <si>
    <t>340200044S</t>
  </si>
  <si>
    <r>
      <rPr>
        <sz val="9"/>
        <rFont val="宋体"/>
        <charset val="134"/>
      </rPr>
      <t>跌倒</t>
    </r>
    <r>
      <rPr>
        <sz val="9"/>
        <rFont val="宋体"/>
        <charset val="0"/>
      </rPr>
      <t>/</t>
    </r>
    <r>
      <rPr>
        <sz val="9"/>
        <rFont val="宋体"/>
        <charset val="134"/>
      </rPr>
      <t>坠床风险评估</t>
    </r>
  </si>
  <si>
    <r>
      <rPr>
        <sz val="9"/>
        <rFont val="宋体"/>
        <charset val="134"/>
      </rPr>
      <t>运用评估工具或评估量表对患者进行跌倒</t>
    </r>
    <r>
      <rPr>
        <sz val="9"/>
        <rFont val="宋体"/>
        <charset val="0"/>
      </rPr>
      <t>/</t>
    </r>
    <r>
      <rPr>
        <sz val="9"/>
        <rFont val="宋体"/>
        <charset val="134"/>
      </rPr>
      <t>坠床风险评估。</t>
    </r>
  </si>
  <si>
    <t>附件3-2</t>
  </si>
  <si>
    <t>梅州市拟修订医疗服务价格项目定价方案（二）</t>
  </si>
  <si>
    <t>项目编码</t>
  </si>
  <si>
    <t>拟定价格</t>
  </si>
  <si>
    <r>
      <rPr>
        <sz val="10"/>
        <rFont val="宋体"/>
        <charset val="0"/>
      </rPr>
      <t>14</t>
    </r>
    <r>
      <rPr>
        <sz val="10"/>
        <rFont val="宋体"/>
        <charset val="134"/>
      </rPr>
      <t>．引流管冲洗</t>
    </r>
  </si>
  <si>
    <t>一次性引流瓶（袋）</t>
  </si>
  <si>
    <r>
      <rPr>
        <sz val="10"/>
        <rFont val="宋体"/>
        <charset val="134"/>
      </rPr>
      <t>引流管引流</t>
    </r>
    <r>
      <rPr>
        <sz val="10"/>
        <rFont val="宋体"/>
        <charset val="0"/>
      </rPr>
      <t>**</t>
    </r>
    <r>
      <rPr>
        <sz val="10"/>
        <rFont val="宋体"/>
        <charset val="134"/>
      </rPr>
      <t>元</t>
    </r>
    <r>
      <rPr>
        <sz val="10"/>
        <rFont val="宋体"/>
        <charset val="0"/>
      </rPr>
      <t>/</t>
    </r>
    <r>
      <rPr>
        <sz val="10"/>
        <rFont val="宋体"/>
        <charset val="134"/>
      </rPr>
      <t>日</t>
    </r>
    <r>
      <rPr>
        <sz val="10"/>
        <rFont val="宋体"/>
        <charset val="0"/>
      </rPr>
      <t>·</t>
    </r>
    <r>
      <rPr>
        <sz val="10"/>
        <rFont val="宋体"/>
        <charset val="134"/>
      </rPr>
      <t>部位，负压引流机加收</t>
    </r>
    <r>
      <rPr>
        <sz val="10"/>
        <rFont val="宋体"/>
        <charset val="0"/>
      </rPr>
      <t>**</t>
    </r>
    <r>
      <rPr>
        <sz val="10"/>
        <rFont val="宋体"/>
        <charset val="134"/>
      </rPr>
      <t>元</t>
    </r>
    <r>
      <rPr>
        <sz val="10"/>
        <rFont val="宋体"/>
        <charset val="0"/>
      </rPr>
      <t>/</t>
    </r>
    <r>
      <rPr>
        <sz val="10"/>
        <rFont val="宋体"/>
        <charset val="134"/>
      </rPr>
      <t>日、中心负压吸引加收XX元</t>
    </r>
    <r>
      <rPr>
        <sz val="10"/>
        <rFont val="宋体"/>
        <charset val="0"/>
      </rPr>
      <t>/</t>
    </r>
    <r>
      <rPr>
        <sz val="10"/>
        <rFont val="宋体"/>
        <charset val="134"/>
      </rPr>
      <t>日。</t>
    </r>
  </si>
  <si>
    <t>中心负压吸引加收23.04元/日。</t>
  </si>
  <si>
    <t>中心负压吸引加收21.15元/日。</t>
  </si>
  <si>
    <t>中心负压吸引加收19.31元/日。</t>
  </si>
  <si>
    <t>121400000-3</t>
  </si>
  <si>
    <t>中心负压吸引加收</t>
  </si>
  <si>
    <t>日</t>
  </si>
  <si>
    <t>121400001-3</t>
  </si>
  <si>
    <t>引流管更换</t>
  </si>
  <si>
    <t>一次性引流装置</t>
  </si>
  <si>
    <t>拔除引流管减半收费，更换无菌引流袋、引流装置按XX元收费。</t>
  </si>
  <si>
    <t>更换无菌引流袋、引流装置按50%收费。
(更换无菌引流袋、引流装置按7.5元收费)</t>
  </si>
  <si>
    <t>更换无菌引流袋、引流装置按50%收费。
(更换无菌引流袋、引流装置按7元收费)</t>
  </si>
  <si>
    <t>更换无菌引流袋、引流装置按50%收费。
(更换无菌引流袋、引流装置按6.5元收费)</t>
  </si>
  <si>
    <t>121400001-4</t>
  </si>
  <si>
    <t>更换引流装置</t>
  </si>
  <si>
    <t>含更换各类无菌引流袋、引流瓶等引流装置。</t>
  </si>
  <si>
    <t>1.2 X线摄影</t>
  </si>
  <si>
    <t>含曝光、冲洗、诊断和胶片等。</t>
  </si>
  <si>
    <t>1．一张胶片每增加1次曝光加收**元；2．体层摄影按层加收**元；3．床旁摄片加收**元；4．使用感绿片加收 30％ ；5.激光片加收30%；6.数字化X线断层摄影加收XX元。</t>
  </si>
  <si>
    <t>6.数字化X线断层摄影加收36.9元。</t>
  </si>
  <si>
    <t>6.数字化X线断层摄影加收33.87元。</t>
  </si>
  <si>
    <t>6.数字化X线断层摄影加收30.92元。</t>
  </si>
  <si>
    <t>210102000-4</t>
  </si>
  <si>
    <r>
      <rPr>
        <sz val="10"/>
        <rFont val="宋体"/>
        <charset val="134"/>
      </rPr>
      <t>数字化</t>
    </r>
    <r>
      <rPr>
        <sz val="10"/>
        <rFont val="Times New Roman"/>
        <charset val="0"/>
      </rPr>
      <t>X</t>
    </r>
    <r>
      <rPr>
        <sz val="10"/>
        <rFont val="宋体"/>
        <charset val="134"/>
      </rPr>
      <t>线断层摄影加收</t>
    </r>
  </si>
  <si>
    <r>
      <rPr>
        <sz val="10"/>
        <rFont val="宋体"/>
        <charset val="134"/>
      </rPr>
      <t>颅内多普勒血流图</t>
    </r>
    <r>
      <rPr>
        <sz val="10"/>
        <rFont val="宋体"/>
        <charset val="0"/>
      </rPr>
      <t>(TCD)</t>
    </r>
  </si>
  <si>
    <r>
      <rPr>
        <sz val="10"/>
        <rFont val="宋体"/>
        <charset val="134"/>
      </rPr>
      <t>次</t>
    </r>
    <r>
      <rPr>
        <sz val="10"/>
        <rFont val="宋体"/>
        <charset val="0"/>
      </rPr>
      <t xml:space="preserve">  </t>
    </r>
  </si>
  <si>
    <t>药物试验加收50％；声光刺激加收20％；发泡试验加收XX元；卧立位试验加收XX元。</t>
  </si>
  <si>
    <t>发泡试验加收80%；卧立位试验加收20%。
(发泡试验加收94.4元；卧立位试验加收23.6元)</t>
  </si>
  <si>
    <t>发泡试验加收80%；卧立位试验加收20%。
(发泡试验加收86.4元；卧立位试验加收21.6元)</t>
  </si>
  <si>
    <t>发泡试验加收80%；卧立位试验加收20%。
(发泡试验加收79.2元；卧立位试验加收19.8元)</t>
  </si>
  <si>
    <t>220400001-3</t>
  </si>
  <si>
    <r>
      <rPr>
        <sz val="10"/>
        <rFont val="宋体"/>
        <charset val="134"/>
      </rPr>
      <t>颅内多普勒血流图</t>
    </r>
    <r>
      <rPr>
        <sz val="10"/>
        <rFont val="Times New Roman"/>
        <charset val="134"/>
      </rPr>
      <t>(TCD)</t>
    </r>
    <r>
      <rPr>
        <sz val="10"/>
        <rFont val="宋体"/>
        <charset val="134"/>
      </rPr>
      <t>发泡试验加收</t>
    </r>
  </si>
  <si>
    <r>
      <rPr>
        <sz val="10"/>
        <rFont val="宋体"/>
        <charset val="134"/>
      </rPr>
      <t>经肘静脉注射对比剂，通过</t>
    </r>
    <r>
      <rPr>
        <sz val="10"/>
        <rFont val="Times New Roman"/>
        <charset val="0"/>
      </rPr>
      <t>TCD</t>
    </r>
    <r>
      <rPr>
        <sz val="10"/>
        <rFont val="宋体"/>
        <charset val="134"/>
      </rPr>
      <t>栓子监测软件监测并记录颅内血管中出现的微气泡数量及第一个微气泡出现的时间，以辅助诊断及评估右向左分流。</t>
    </r>
  </si>
  <si>
    <r>
      <rPr>
        <sz val="10"/>
        <rFont val="宋体"/>
        <charset val="134"/>
      </rPr>
      <t>次</t>
    </r>
    <r>
      <rPr>
        <sz val="10"/>
        <rFont val="Times New Roman"/>
        <charset val="0"/>
      </rPr>
      <t xml:space="preserve">  </t>
    </r>
  </si>
  <si>
    <t>220400001-4</t>
  </si>
  <si>
    <r>
      <rPr>
        <sz val="10"/>
        <rFont val="宋体"/>
        <charset val="134"/>
      </rPr>
      <t>颅内多普勒血流图</t>
    </r>
    <r>
      <rPr>
        <sz val="10"/>
        <rFont val="Times New Roman"/>
        <charset val="0"/>
      </rPr>
      <t>(TCD)</t>
    </r>
    <r>
      <rPr>
        <sz val="10"/>
        <rFont val="宋体"/>
        <charset val="134"/>
      </rPr>
      <t>卧立位试验加收</t>
    </r>
  </si>
  <si>
    <r>
      <rPr>
        <sz val="10"/>
        <rFont val="宋体"/>
        <charset val="134"/>
      </rPr>
      <t>在</t>
    </r>
    <r>
      <rPr>
        <sz val="10"/>
        <rFont val="Times New Roman"/>
        <charset val="0"/>
      </rPr>
      <t>(TCD)</t>
    </r>
    <r>
      <rPr>
        <sz val="10"/>
        <rFont val="宋体"/>
        <charset val="134"/>
      </rPr>
      <t>检查基础上，嘱病人站立，观察脑血流和频谱变化。评估体位变化时脑血流的代偿功能。</t>
    </r>
  </si>
  <si>
    <t>常规经食管超声心动图</t>
  </si>
  <si>
    <r>
      <rPr>
        <sz val="10"/>
        <rFont val="宋体"/>
        <charset val="134"/>
      </rPr>
      <t>含心房、心室、心瓣膜、大动脉等结构及血流显象；含普通心脏</t>
    </r>
    <r>
      <rPr>
        <sz val="10"/>
        <rFont val="宋体"/>
        <charset val="0"/>
      </rPr>
      <t>M</t>
    </r>
    <r>
      <rPr>
        <sz val="10"/>
        <rFont val="宋体"/>
        <charset val="134"/>
      </rPr>
      <t>型超声检查、普通二维超声心动图。</t>
    </r>
  </si>
  <si>
    <r>
      <rPr>
        <sz val="10"/>
        <rFont val="宋体"/>
        <charset val="134"/>
      </rPr>
      <t>术中动态超声心动图监测XX元</t>
    </r>
    <r>
      <rPr>
        <sz val="10"/>
        <rFont val="宋体"/>
        <charset val="0"/>
      </rPr>
      <t>/</t>
    </r>
    <r>
      <rPr>
        <sz val="10"/>
        <rFont val="宋体"/>
        <charset val="134"/>
      </rPr>
      <t>半小时。</t>
    </r>
  </si>
  <si>
    <t>术中动态超声心动图监测246.5元/半小时。</t>
  </si>
  <si>
    <t>术中动态超声心动图监测226.29元/半小时。</t>
  </si>
  <si>
    <t>术中动态超声心动图监测206.57元/半小时。</t>
  </si>
  <si>
    <t>220600005-1</t>
  </si>
  <si>
    <t>术中动态超声心动图监测</t>
  </si>
  <si>
    <t>半小时</t>
  </si>
  <si>
    <t>左心功能测定</t>
  </si>
  <si>
    <r>
      <rPr>
        <sz val="10"/>
        <rFont val="宋体"/>
        <charset val="134"/>
      </rPr>
      <t>指普通心脏超声检查或彩色多普勒超声检查；含心室舒张容量</t>
    </r>
    <r>
      <rPr>
        <sz val="10"/>
        <rFont val="宋体"/>
        <charset val="0"/>
      </rPr>
      <t>(EDV)</t>
    </r>
    <r>
      <rPr>
        <sz val="10"/>
        <rFont val="宋体"/>
        <charset val="134"/>
      </rPr>
      <t>、射血分数</t>
    </r>
    <r>
      <rPr>
        <sz val="10"/>
        <rFont val="宋体"/>
        <charset val="0"/>
      </rPr>
      <t>(EF)</t>
    </r>
    <r>
      <rPr>
        <sz val="10"/>
        <rFont val="宋体"/>
        <charset val="134"/>
      </rPr>
      <t>、短轴缩短率</t>
    </r>
    <r>
      <rPr>
        <sz val="10"/>
        <rFont val="宋体"/>
        <charset val="0"/>
      </rPr>
      <t>(FS)</t>
    </r>
    <r>
      <rPr>
        <sz val="10"/>
        <rFont val="宋体"/>
        <charset val="134"/>
      </rPr>
      <t>、每搏输出量</t>
    </r>
    <r>
      <rPr>
        <sz val="10"/>
        <rFont val="宋体"/>
        <charset val="0"/>
      </rPr>
      <t>(SV)</t>
    </r>
    <r>
      <rPr>
        <sz val="10"/>
        <rFont val="宋体"/>
        <charset val="134"/>
      </rPr>
      <t>、每分输出量</t>
    </r>
    <r>
      <rPr>
        <sz val="10"/>
        <rFont val="宋体"/>
        <charset val="0"/>
      </rPr>
      <t>(CO)</t>
    </r>
    <r>
      <rPr>
        <sz val="10"/>
        <rFont val="宋体"/>
        <charset val="134"/>
      </rPr>
      <t>、心脏指数</t>
    </r>
    <r>
      <rPr>
        <sz val="10"/>
        <rFont val="宋体"/>
        <charset val="0"/>
      </rPr>
      <t>(CI)</t>
    </r>
    <r>
      <rPr>
        <sz val="10"/>
        <rFont val="宋体"/>
        <charset val="134"/>
      </rPr>
      <t>等。</t>
    </r>
  </si>
  <si>
    <r>
      <rPr>
        <sz val="10"/>
        <rFont val="宋体"/>
        <charset val="134"/>
      </rPr>
      <t>右心功能测定XX元</t>
    </r>
    <r>
      <rPr>
        <sz val="10"/>
        <rFont val="宋体"/>
        <charset val="0"/>
      </rPr>
      <t>/</t>
    </r>
    <r>
      <rPr>
        <sz val="10"/>
        <rFont val="宋体"/>
        <charset val="134"/>
      </rPr>
      <t>次。</t>
    </r>
  </si>
  <si>
    <t>右心功能测定41.4元/次。</t>
  </si>
  <si>
    <t>右心功能测定38.01元/次。</t>
  </si>
  <si>
    <t>右心功能测定34.69元/次。</t>
  </si>
  <si>
    <t>220600010-1</t>
  </si>
  <si>
    <t>右心功能测定</t>
  </si>
  <si>
    <r>
      <rPr>
        <sz val="10"/>
        <rFont val="宋体"/>
        <charset val="134"/>
      </rPr>
      <t>指二维或三维心脏超声检查（至少包含</t>
    </r>
    <r>
      <rPr>
        <sz val="10"/>
        <rFont val="Times New Roman"/>
        <charset val="0"/>
      </rPr>
      <t>4</t>
    </r>
    <r>
      <rPr>
        <sz val="10"/>
        <rFont val="宋体"/>
        <charset val="134"/>
      </rPr>
      <t>项参数指标）：右室壁厚度、三尖瓣环</t>
    </r>
    <r>
      <rPr>
        <sz val="10"/>
        <rFont val="Times New Roman"/>
        <charset val="0"/>
      </rPr>
      <t>M</t>
    </r>
    <r>
      <rPr>
        <sz val="10"/>
        <rFont val="宋体"/>
        <charset val="134"/>
      </rPr>
      <t>型位于（</t>
    </r>
    <r>
      <rPr>
        <sz val="10"/>
        <rFont val="Times New Roman"/>
        <charset val="0"/>
      </rPr>
      <t>TAPSE</t>
    </r>
    <r>
      <rPr>
        <sz val="10"/>
        <rFont val="宋体"/>
        <charset val="134"/>
      </rPr>
      <t>）、三尖瓣环组织多普勒收缩期峰值速度（</t>
    </r>
    <r>
      <rPr>
        <sz val="10"/>
        <rFont val="Times New Roman"/>
        <charset val="0"/>
      </rPr>
      <t>S</t>
    </r>
    <r>
      <rPr>
        <sz val="10"/>
        <rFont val="宋体"/>
        <charset val="134"/>
      </rPr>
      <t>峰）、右室面积变化率（</t>
    </r>
    <r>
      <rPr>
        <sz val="10"/>
        <rFont val="Times New Roman"/>
        <charset val="0"/>
      </rPr>
      <t>FAC</t>
    </r>
    <r>
      <rPr>
        <sz val="10"/>
        <rFont val="宋体"/>
        <charset val="134"/>
      </rPr>
      <t>）、下腔静脉内径及随呼吸变化率、三维右室舒张末容积、三维右室收缩末容积、三维右室每搏量、三维右室射血分数、右室应变。</t>
    </r>
  </si>
  <si>
    <t>三、临床诊疗类</t>
  </si>
  <si>
    <r>
      <rPr>
        <sz val="10"/>
        <rFont val="宋体"/>
        <charset val="0"/>
      </rPr>
      <t>5.</t>
    </r>
    <r>
      <rPr>
        <sz val="10"/>
        <rFont val="宋体"/>
        <charset val="134"/>
      </rPr>
      <t>（</t>
    </r>
    <r>
      <rPr>
        <sz val="10"/>
        <rFont val="宋体"/>
        <charset val="0"/>
      </rPr>
      <t>1</t>
    </r>
    <r>
      <rPr>
        <sz val="10"/>
        <rFont val="宋体"/>
        <charset val="134"/>
      </rPr>
      <t>）使用双电极电凝器</t>
    </r>
    <r>
      <rPr>
        <sz val="10"/>
        <rFont val="宋体"/>
        <charset val="0"/>
      </rPr>
      <t>(PK)</t>
    </r>
    <r>
      <rPr>
        <sz val="10"/>
        <rFont val="宋体"/>
        <charset val="134"/>
      </rPr>
      <t>刀加收</t>
    </r>
    <r>
      <rPr>
        <sz val="10"/>
        <rFont val="宋体"/>
        <charset val="0"/>
      </rPr>
      <t>**</t>
    </r>
    <r>
      <rPr>
        <sz val="10"/>
        <rFont val="宋体"/>
        <charset val="134"/>
      </rPr>
      <t>元，使用双极电凝钳加收</t>
    </r>
    <r>
      <rPr>
        <sz val="10"/>
        <rFont val="宋体"/>
        <charset val="0"/>
      </rPr>
      <t>**</t>
    </r>
    <r>
      <rPr>
        <sz val="10"/>
        <rFont val="宋体"/>
        <charset val="134"/>
      </rPr>
      <t>元，使用氩气刀加收</t>
    </r>
    <r>
      <rPr>
        <sz val="10"/>
        <rFont val="宋体"/>
        <charset val="0"/>
      </rPr>
      <t>**</t>
    </r>
    <r>
      <rPr>
        <sz val="10"/>
        <rFont val="宋体"/>
        <charset val="134"/>
      </rPr>
      <t>元，每台手术的临床诊疗项目服务价格（不含三大类和</t>
    </r>
    <r>
      <rPr>
        <sz val="10"/>
        <rFont val="宋体"/>
        <charset val="0"/>
      </rPr>
      <t>31</t>
    </r>
    <r>
      <rPr>
        <sz val="10"/>
        <rFont val="宋体"/>
        <charset val="134"/>
      </rPr>
      <t>、</t>
    </r>
    <r>
      <rPr>
        <sz val="10"/>
        <rFont val="宋体"/>
        <charset val="0"/>
      </rPr>
      <t>32</t>
    </r>
    <r>
      <rPr>
        <sz val="10"/>
        <rFont val="宋体"/>
        <charset val="134"/>
      </rPr>
      <t>、</t>
    </r>
    <r>
      <rPr>
        <sz val="10"/>
        <rFont val="宋体"/>
        <charset val="0"/>
      </rPr>
      <t>33</t>
    </r>
    <r>
      <rPr>
        <sz val="10"/>
        <rFont val="宋体"/>
        <charset val="134"/>
      </rPr>
      <t>大类说明的加收及麻醉项目）</t>
    </r>
    <r>
      <rPr>
        <sz val="10"/>
        <rFont val="宋体"/>
        <charset val="0"/>
      </rPr>
      <t>1500</t>
    </r>
    <r>
      <rPr>
        <sz val="10"/>
        <rFont val="宋体"/>
        <charset val="134"/>
      </rPr>
      <t>元以下的使用超声刀、等离子刀、血管闭合系统加收</t>
    </r>
    <r>
      <rPr>
        <sz val="10"/>
        <rFont val="宋体"/>
        <charset val="0"/>
      </rPr>
      <t>**</t>
    </r>
    <r>
      <rPr>
        <sz val="10"/>
        <rFont val="宋体"/>
        <charset val="134"/>
      </rPr>
      <t>元，</t>
    </r>
    <r>
      <rPr>
        <sz val="10"/>
        <rFont val="宋体"/>
        <charset val="0"/>
      </rPr>
      <t>1500-2500</t>
    </r>
    <r>
      <rPr>
        <sz val="10"/>
        <rFont val="宋体"/>
        <charset val="134"/>
      </rPr>
      <t>元的使用超声刀、等离子刀、血管闭合系统加收</t>
    </r>
    <r>
      <rPr>
        <sz val="10"/>
        <rFont val="宋体"/>
        <charset val="0"/>
      </rPr>
      <t>**</t>
    </r>
    <r>
      <rPr>
        <sz val="10"/>
        <rFont val="宋体"/>
        <charset val="134"/>
      </rPr>
      <t>元，</t>
    </r>
    <r>
      <rPr>
        <sz val="10"/>
        <rFont val="宋体"/>
        <charset val="0"/>
      </rPr>
      <t>2500</t>
    </r>
    <r>
      <rPr>
        <sz val="10"/>
        <rFont val="宋体"/>
        <charset val="134"/>
      </rPr>
      <t>元以上的使用超声刀、等离子刀、血管闭合系统加收</t>
    </r>
    <r>
      <rPr>
        <sz val="10"/>
        <rFont val="宋体"/>
        <charset val="0"/>
      </rPr>
      <t>**</t>
    </r>
    <r>
      <rPr>
        <sz val="10"/>
        <rFont val="宋体"/>
        <charset val="134"/>
      </rPr>
      <t>元；</t>
    </r>
    <r>
      <rPr>
        <sz val="10"/>
        <rFont val="宋体"/>
        <charset val="0"/>
      </rPr>
      <t xml:space="preserve">                                                
</t>
    </r>
    <r>
      <rPr>
        <sz val="10"/>
        <rFont val="宋体"/>
        <charset val="134"/>
      </rPr>
      <t>（</t>
    </r>
    <r>
      <rPr>
        <sz val="10"/>
        <rFont val="宋体"/>
        <charset val="0"/>
      </rPr>
      <t>2</t>
    </r>
    <r>
      <rPr>
        <sz val="10"/>
        <rFont val="宋体"/>
        <charset val="134"/>
      </rPr>
      <t>）使用动力钻、磨、锯加收</t>
    </r>
    <r>
      <rPr>
        <sz val="10"/>
        <rFont val="宋体"/>
        <charset val="0"/>
      </rPr>
      <t>**</t>
    </r>
    <r>
      <rPr>
        <sz val="10"/>
        <rFont val="宋体"/>
        <charset val="134"/>
      </rPr>
      <t>元，使用骨动力系统加收</t>
    </r>
    <r>
      <rPr>
        <sz val="10"/>
        <rFont val="宋体"/>
        <charset val="0"/>
      </rPr>
      <t>**</t>
    </r>
    <r>
      <rPr>
        <sz val="10"/>
        <rFont val="宋体"/>
        <charset val="134"/>
      </rPr>
      <t>元，使用微动力系统加收</t>
    </r>
    <r>
      <rPr>
        <sz val="10"/>
        <rFont val="宋体"/>
        <charset val="0"/>
      </rPr>
      <t>857.4</t>
    </r>
    <r>
      <rPr>
        <sz val="10"/>
        <rFont val="宋体"/>
        <charset val="134"/>
      </rPr>
      <t>元；</t>
    </r>
    <r>
      <rPr>
        <sz val="10"/>
        <rFont val="宋体"/>
        <charset val="0"/>
      </rPr>
      <t xml:space="preserve">
</t>
    </r>
    <r>
      <rPr>
        <sz val="10"/>
        <rFont val="宋体"/>
        <charset val="134"/>
      </rPr>
      <t>（</t>
    </r>
    <r>
      <rPr>
        <sz val="10"/>
        <rFont val="宋体"/>
        <charset val="0"/>
      </rPr>
      <t>3</t>
    </r>
    <r>
      <rPr>
        <sz val="10"/>
        <rFont val="宋体"/>
        <charset val="134"/>
      </rPr>
      <t>）使用电动取皮刀加收</t>
    </r>
    <r>
      <rPr>
        <sz val="10"/>
        <rFont val="宋体"/>
        <charset val="0"/>
      </rPr>
      <t>**</t>
    </r>
    <r>
      <rPr>
        <sz val="10"/>
        <rFont val="宋体"/>
        <charset val="134"/>
      </rPr>
      <t>元；</t>
    </r>
    <r>
      <rPr>
        <sz val="10"/>
        <rFont val="宋体"/>
        <charset val="0"/>
      </rPr>
      <t xml:space="preserve">
</t>
    </r>
    <r>
      <rPr>
        <sz val="10"/>
        <rFont val="宋体"/>
        <charset val="134"/>
      </rPr>
      <t>（</t>
    </r>
    <r>
      <rPr>
        <sz val="10"/>
        <rFont val="宋体"/>
        <charset val="0"/>
      </rPr>
      <t>4</t>
    </r>
    <r>
      <rPr>
        <sz val="10"/>
        <rFont val="宋体"/>
        <charset val="134"/>
      </rPr>
      <t>）使用螺旋水刀加收</t>
    </r>
    <r>
      <rPr>
        <sz val="10"/>
        <rFont val="宋体"/>
        <charset val="0"/>
      </rPr>
      <t>**</t>
    </r>
    <r>
      <rPr>
        <sz val="10"/>
        <rFont val="宋体"/>
        <charset val="134"/>
      </rPr>
      <t>元；</t>
    </r>
    <r>
      <rPr>
        <sz val="10"/>
        <rFont val="宋体"/>
        <charset val="0"/>
      </rPr>
      <t xml:space="preserve">                                
</t>
    </r>
    <r>
      <rPr>
        <sz val="10"/>
        <rFont val="宋体"/>
        <charset val="134"/>
      </rPr>
      <t>（</t>
    </r>
    <r>
      <rPr>
        <sz val="10"/>
        <rFont val="宋体"/>
        <charset val="0"/>
      </rPr>
      <t>5</t>
    </r>
    <r>
      <rPr>
        <sz val="10"/>
        <rFont val="宋体"/>
        <charset val="134"/>
      </rPr>
      <t>）使用血管解剖刀加收</t>
    </r>
    <r>
      <rPr>
        <sz val="10"/>
        <rFont val="宋体"/>
        <charset val="0"/>
      </rPr>
      <t>**</t>
    </r>
    <r>
      <rPr>
        <sz val="10"/>
        <rFont val="宋体"/>
        <charset val="134"/>
      </rPr>
      <t>元、使用超声吸引辅助操作加收</t>
    </r>
    <r>
      <rPr>
        <sz val="10"/>
        <rFont val="宋体"/>
        <charset val="0"/>
      </rPr>
      <t>954.46</t>
    </r>
    <r>
      <rPr>
        <sz val="10"/>
        <rFont val="宋体"/>
        <charset val="134"/>
      </rPr>
      <t>元；</t>
    </r>
    <r>
      <rPr>
        <sz val="10"/>
        <rFont val="宋体"/>
        <charset val="0"/>
      </rPr>
      <t xml:space="preserve">
</t>
    </r>
    <r>
      <rPr>
        <sz val="10"/>
        <rFont val="宋体"/>
        <charset val="134"/>
      </rPr>
      <t>（</t>
    </r>
    <r>
      <rPr>
        <sz val="10"/>
        <rFont val="宋体"/>
        <charset val="0"/>
      </rPr>
      <t>6</t>
    </r>
    <r>
      <rPr>
        <sz val="10"/>
        <rFont val="宋体"/>
        <charset val="134"/>
      </rPr>
      <t>）使用激光刀加收</t>
    </r>
    <r>
      <rPr>
        <sz val="10"/>
        <rFont val="宋体"/>
        <charset val="0"/>
      </rPr>
      <t>1602.52</t>
    </r>
    <r>
      <rPr>
        <sz val="10"/>
        <rFont val="宋体"/>
        <charset val="134"/>
      </rPr>
      <t>元；</t>
    </r>
    <r>
      <rPr>
        <sz val="10"/>
        <rFont val="宋体"/>
        <charset val="0"/>
      </rPr>
      <t xml:space="preserve">
</t>
    </r>
    <r>
      <rPr>
        <sz val="10"/>
        <rFont val="宋体"/>
        <charset val="134"/>
      </rPr>
      <t>（</t>
    </r>
    <r>
      <rPr>
        <sz val="10"/>
        <rFont val="宋体"/>
        <charset val="0"/>
      </rPr>
      <t>7</t>
    </r>
    <r>
      <rPr>
        <sz val="10"/>
        <rFont val="宋体"/>
        <charset val="134"/>
      </rPr>
      <t>）使用钬激光加收</t>
    </r>
    <r>
      <rPr>
        <sz val="10"/>
        <rFont val="宋体"/>
        <charset val="0"/>
      </rPr>
      <t>1225.11</t>
    </r>
    <r>
      <rPr>
        <sz val="10"/>
        <rFont val="宋体"/>
        <charset val="134"/>
      </rPr>
      <t>元；</t>
    </r>
    <r>
      <rPr>
        <sz val="10"/>
        <rFont val="宋体"/>
        <charset val="0"/>
      </rPr>
      <t xml:space="preserve">
</t>
    </r>
    <r>
      <rPr>
        <sz val="10"/>
        <rFont val="宋体"/>
        <charset val="134"/>
      </rPr>
      <t>（</t>
    </r>
    <r>
      <rPr>
        <sz val="10"/>
        <rFont val="宋体"/>
        <charset val="0"/>
      </rPr>
      <t>8</t>
    </r>
    <r>
      <rPr>
        <sz val="10"/>
        <rFont val="宋体"/>
        <charset val="134"/>
      </rPr>
      <t>）使用荧光显影辅助操作加收</t>
    </r>
    <r>
      <rPr>
        <sz val="10"/>
        <rFont val="宋体"/>
        <charset val="0"/>
      </rPr>
      <t>547.96</t>
    </r>
    <r>
      <rPr>
        <sz val="10"/>
        <rFont val="宋体"/>
        <charset val="134"/>
      </rPr>
      <t>元。</t>
    </r>
    <r>
      <rPr>
        <sz val="10"/>
        <rFont val="宋体"/>
        <charset val="0"/>
      </rPr>
      <t xml:space="preserve">
  </t>
    </r>
  </si>
  <si>
    <t>（2）使用微动力系统加收785.49元；
（5）使用超声吸引辅助操作加收1134.9元；
（6）使用激光刀加收1604.7元；
（7）使用钬激光加收1275.3元；
（8）使用荧光显影辅助操作加收510.3元。</t>
  </si>
  <si>
    <t>（2）使用微动力系统加收721.08元；
（5）使用超声吸引辅助操作加收1041.84元；
（6）使用激光刀加收1473.11元；
（7）使用钬激光加收1170.73元；
（8）使用荧光显影辅助操作加收468.46元。</t>
  </si>
  <si>
    <t>（2）使用微动力系统加收658.24元；
（5）使用超声吸引辅助操作加收951.05元；
（6）使用激光刀加收1344.74元；
（7）使用钬激光加收1068.7元；
（8）使用荧光显影辅助操作加收427.63元。</t>
  </si>
  <si>
    <t>300000000-17</t>
  </si>
  <si>
    <t>使用微动力系统加收</t>
  </si>
  <si>
    <t>300000000-21</t>
  </si>
  <si>
    <t>使用超声吸引辅助操作加收</t>
  </si>
  <si>
    <t>300000000-22</t>
  </si>
  <si>
    <t>使用激光刀加收</t>
  </si>
  <si>
    <t>300000000-23</t>
  </si>
  <si>
    <t>使用钬激光加收</t>
  </si>
  <si>
    <t>300000000-24</t>
  </si>
  <si>
    <t>使用荧光显影辅助操作加收</t>
  </si>
  <si>
    <r>
      <rPr>
        <sz val="10"/>
        <rFont val="宋体"/>
        <charset val="0"/>
      </rPr>
      <t>(</t>
    </r>
    <r>
      <rPr>
        <sz val="10"/>
        <rFont val="宋体"/>
        <charset val="134"/>
      </rPr>
      <t>一</t>
    </r>
    <r>
      <rPr>
        <sz val="10"/>
        <rFont val="宋体"/>
        <charset val="0"/>
      </rPr>
      <t>)</t>
    </r>
    <r>
      <rPr>
        <sz val="10"/>
        <rFont val="宋体"/>
        <charset val="134"/>
      </rPr>
      <t>临床各系统诊疗</t>
    </r>
  </si>
  <si>
    <r>
      <rPr>
        <sz val="10"/>
        <rFont val="宋体"/>
        <charset val="0"/>
      </rPr>
      <t>4.</t>
    </r>
    <r>
      <rPr>
        <sz val="10"/>
        <rFont val="宋体"/>
        <charset val="134"/>
      </rPr>
      <t>除注明内镜下诊疗外，脑室镜加收</t>
    </r>
    <r>
      <rPr>
        <sz val="10"/>
        <rFont val="宋体"/>
        <charset val="0"/>
      </rPr>
      <t>**</t>
    </r>
    <r>
      <rPr>
        <sz val="10"/>
        <rFont val="宋体"/>
        <charset val="134"/>
      </rPr>
      <t>元、眼内窥镜加收</t>
    </r>
    <r>
      <rPr>
        <sz val="10"/>
        <rFont val="宋体"/>
        <charset val="0"/>
      </rPr>
      <t>**</t>
    </r>
    <r>
      <rPr>
        <sz val="10"/>
        <rFont val="宋体"/>
        <charset val="134"/>
      </rPr>
      <t>元、鼻内窥镜加收</t>
    </r>
    <r>
      <rPr>
        <sz val="10"/>
        <rFont val="宋体"/>
        <charset val="0"/>
      </rPr>
      <t>**</t>
    </r>
    <r>
      <rPr>
        <sz val="10"/>
        <rFont val="宋体"/>
        <charset val="134"/>
      </rPr>
      <t>元、胸腔镜加收</t>
    </r>
    <r>
      <rPr>
        <sz val="10"/>
        <rFont val="宋体"/>
        <charset val="0"/>
      </rPr>
      <t>**</t>
    </r>
    <r>
      <rPr>
        <sz val="10"/>
        <rFont val="宋体"/>
        <charset val="134"/>
      </rPr>
      <t>元、经皮肾镜加收</t>
    </r>
    <r>
      <rPr>
        <sz val="10"/>
        <rFont val="宋体"/>
        <charset val="0"/>
      </rPr>
      <t>**</t>
    </r>
    <r>
      <rPr>
        <sz val="10"/>
        <rFont val="宋体"/>
        <charset val="134"/>
      </rPr>
      <t>元、胆道镜加收</t>
    </r>
    <r>
      <rPr>
        <sz val="10"/>
        <rFont val="宋体"/>
        <charset val="0"/>
      </rPr>
      <t>**</t>
    </r>
    <r>
      <rPr>
        <sz val="10"/>
        <rFont val="宋体"/>
        <charset val="134"/>
      </rPr>
      <t>元、腹腔镜加收</t>
    </r>
    <r>
      <rPr>
        <sz val="10"/>
        <rFont val="宋体"/>
        <charset val="0"/>
      </rPr>
      <t>**</t>
    </r>
    <r>
      <rPr>
        <sz val="10"/>
        <rFont val="宋体"/>
        <charset val="134"/>
      </rPr>
      <t>元、宫腔镜加收</t>
    </r>
    <r>
      <rPr>
        <sz val="10"/>
        <rFont val="宋体"/>
        <charset val="0"/>
      </rPr>
      <t>**</t>
    </r>
    <r>
      <rPr>
        <sz val="10"/>
        <rFont val="宋体"/>
        <charset val="134"/>
      </rPr>
      <t>元、尿道、膀胱镜加收</t>
    </r>
    <r>
      <rPr>
        <sz val="10"/>
        <rFont val="宋体"/>
        <charset val="0"/>
      </rPr>
      <t>**</t>
    </r>
    <r>
      <rPr>
        <sz val="10"/>
        <rFont val="宋体"/>
        <charset val="134"/>
      </rPr>
      <t>元、关节镜加收</t>
    </r>
    <r>
      <rPr>
        <sz val="10"/>
        <rFont val="宋体"/>
        <charset val="0"/>
      </rPr>
      <t>**</t>
    </r>
    <r>
      <rPr>
        <sz val="10"/>
        <rFont val="宋体"/>
        <charset val="134"/>
      </rPr>
      <t>元、电子显微镜加收</t>
    </r>
    <r>
      <rPr>
        <sz val="10"/>
        <rFont val="宋体"/>
        <charset val="0"/>
      </rPr>
      <t>**</t>
    </r>
    <r>
      <rPr>
        <sz val="10"/>
        <rFont val="宋体"/>
        <charset val="134"/>
      </rPr>
      <t>元、使用脊柱内镜（含微创通道）辅助加收</t>
    </r>
    <r>
      <rPr>
        <sz val="10"/>
        <rFont val="宋体"/>
        <charset val="0"/>
      </rPr>
      <t>1619.08</t>
    </r>
    <r>
      <rPr>
        <sz val="10"/>
        <rFont val="宋体"/>
        <charset val="134"/>
      </rPr>
      <t>元、其他内镜加收</t>
    </r>
    <r>
      <rPr>
        <sz val="10"/>
        <rFont val="宋体"/>
        <charset val="0"/>
      </rPr>
      <t>**</t>
    </r>
    <r>
      <rPr>
        <sz val="10"/>
        <rFont val="宋体"/>
        <charset val="134"/>
      </rPr>
      <t>元、使用单孔腹腔镜加收</t>
    </r>
    <r>
      <rPr>
        <sz val="10"/>
        <rFont val="宋体"/>
        <charset val="0"/>
      </rPr>
      <t>1477.96</t>
    </r>
    <r>
      <rPr>
        <sz val="10"/>
        <rFont val="宋体"/>
        <charset val="134"/>
      </rPr>
      <t>元、使用单孔胸腔镜加收</t>
    </r>
    <r>
      <rPr>
        <sz val="10"/>
        <rFont val="宋体"/>
        <charset val="0"/>
      </rPr>
      <t>1477.96</t>
    </r>
    <r>
      <rPr>
        <sz val="10"/>
        <rFont val="宋体"/>
        <charset val="134"/>
      </rPr>
      <t>元。</t>
    </r>
  </si>
  <si>
    <t>使用脊柱内镜（含微创通道）辅助加收1278元、使用单孔腹腔镜加收1336.5元、使用单孔胸腔镜加收1336.5元。</t>
  </si>
  <si>
    <t>使用脊柱内镜（含微创通道）辅助加收1173.2元、使用单孔腹腔镜加收1226.91元、使用单孔胸腔镜加收1226.91元。</t>
  </si>
  <si>
    <t>使用脊柱内镜（含微创通道）辅助加收1070.96元、使用单孔腹腔镜加收1119.99元、使用单孔胸腔镜加收1119.99元。</t>
  </si>
  <si>
    <t>310000000-13</t>
  </si>
  <si>
    <r>
      <rPr>
        <sz val="10"/>
        <rFont val="宋体"/>
        <charset val="134"/>
      </rPr>
      <t>诊疗中使用脊柱内镜</t>
    </r>
    <r>
      <rPr>
        <sz val="10"/>
        <rFont val="Times New Roman"/>
        <charset val="0"/>
      </rPr>
      <t>(</t>
    </r>
    <r>
      <rPr>
        <sz val="10"/>
        <rFont val="宋体"/>
        <charset val="134"/>
      </rPr>
      <t>含微创通道</t>
    </r>
    <r>
      <rPr>
        <sz val="10"/>
        <rFont val="Times New Roman"/>
        <charset val="0"/>
      </rPr>
      <t>)</t>
    </r>
    <r>
      <rPr>
        <sz val="10"/>
        <rFont val="宋体"/>
        <charset val="134"/>
      </rPr>
      <t>辅助加收</t>
    </r>
  </si>
  <si>
    <t>310000000-14</t>
  </si>
  <si>
    <t>诊疗中使用单孔腹腔镜加收</t>
  </si>
  <si>
    <t>310000000-15</t>
  </si>
  <si>
    <t>诊疗中使用单孔胸腔镜加收</t>
  </si>
  <si>
    <t>术中颅神经监测</t>
  </si>
  <si>
    <t>仅做术中面神经监测按XX元收费。</t>
  </si>
  <si>
    <t>仅做术中面神经监测按70%收费。
(仅做术中面神经监测按175元收费)</t>
  </si>
  <si>
    <t>310100013-1</t>
  </si>
  <si>
    <t>术中面神经监测</t>
  </si>
  <si>
    <t>主项目</t>
  </si>
  <si>
    <t>鼻部特殊治疗</t>
  </si>
  <si>
    <t>310402025-7</t>
  </si>
  <si>
    <t>鼻部等离子射频消融治疗</t>
  </si>
  <si>
    <t>高压氧舱治疗</t>
  </si>
  <si>
    <r>
      <rPr>
        <sz val="10"/>
        <rFont val="宋体"/>
        <charset val="134"/>
      </rPr>
      <t>含治疗压力为</t>
    </r>
    <r>
      <rPr>
        <sz val="10"/>
        <rFont val="宋体"/>
        <charset val="0"/>
      </rPr>
      <t>1</t>
    </r>
    <r>
      <rPr>
        <sz val="10"/>
        <rFont val="宋体"/>
        <charset val="134"/>
      </rPr>
      <t>个大气压以上</t>
    </r>
    <r>
      <rPr>
        <sz val="10"/>
        <rFont val="宋体"/>
        <charset val="0"/>
      </rPr>
      <t>2.5</t>
    </r>
    <r>
      <rPr>
        <sz val="10"/>
        <rFont val="宋体"/>
        <charset val="134"/>
      </rPr>
      <t>个大气压（不含</t>
    </r>
    <r>
      <rPr>
        <sz val="10"/>
        <rFont val="宋体"/>
        <charset val="0"/>
      </rPr>
      <t>2.5</t>
    </r>
    <r>
      <rPr>
        <sz val="10"/>
        <rFont val="宋体"/>
        <charset val="134"/>
      </rPr>
      <t>）以下</t>
    </r>
    <r>
      <rPr>
        <sz val="10"/>
        <rFont val="宋体"/>
        <charset val="0"/>
      </rPr>
      <t>(</t>
    </r>
    <r>
      <rPr>
        <sz val="10"/>
        <rFont val="宋体"/>
        <charset val="134"/>
      </rPr>
      <t>超高压除外</t>
    </r>
    <r>
      <rPr>
        <sz val="10"/>
        <rFont val="宋体"/>
        <charset val="0"/>
      </rPr>
      <t>)</t>
    </r>
    <r>
      <rPr>
        <sz val="10"/>
        <rFont val="宋体"/>
        <charset val="134"/>
      </rPr>
      <t>、舱内吸氧用面罩、头罩和安全防护措施、舱内医护人员监护和指导；不含舱内心电、呼吸监护和药物雾化吸入等。</t>
    </r>
  </si>
  <si>
    <r>
      <rPr>
        <sz val="10"/>
        <rFont val="宋体"/>
        <charset val="134"/>
      </rPr>
      <t>压力为</t>
    </r>
    <r>
      <rPr>
        <sz val="10"/>
        <rFont val="宋体"/>
        <charset val="0"/>
      </rPr>
      <t>2.5</t>
    </r>
    <r>
      <rPr>
        <sz val="10"/>
        <rFont val="宋体"/>
        <charset val="134"/>
      </rPr>
      <t>个大气压</t>
    </r>
    <r>
      <rPr>
        <sz val="10"/>
        <rFont val="宋体"/>
        <charset val="0"/>
      </rPr>
      <t>(</t>
    </r>
    <r>
      <rPr>
        <sz val="10"/>
        <rFont val="宋体"/>
        <charset val="134"/>
      </rPr>
      <t>含</t>
    </r>
    <r>
      <rPr>
        <sz val="10"/>
        <rFont val="宋体"/>
        <charset val="0"/>
      </rPr>
      <t>2.5)</t>
    </r>
    <r>
      <rPr>
        <sz val="10"/>
        <rFont val="宋体"/>
        <charset val="134"/>
      </rPr>
      <t>以上超高压力XX元。</t>
    </r>
  </si>
  <si>
    <t>压力为2.5个大气压(含2.5)以上超高压力加收200%。
(该项目加收后价格为超高压氧舱治疗234元)</t>
  </si>
  <si>
    <t>压力为2.5个大气压(含2.5)以上超高压力加收200%。
(该项目加收后价格为超高压氧舱治疗216元)</t>
  </si>
  <si>
    <t>压力为2.5个大气压(含2.5)以上超高压力加收200%。
(该项目加收后价格为超高压氧舱治疗150元)</t>
  </si>
  <si>
    <r>
      <rPr>
        <sz val="10"/>
        <rFont val="宋体"/>
        <charset val="134"/>
      </rPr>
      <t>含治疗压力为</t>
    </r>
    <r>
      <rPr>
        <sz val="10"/>
        <rFont val="Times New Roman"/>
        <charset val="0"/>
      </rPr>
      <t>1</t>
    </r>
    <r>
      <rPr>
        <sz val="10"/>
        <rFont val="宋体"/>
        <charset val="134"/>
      </rPr>
      <t>个大气压以上</t>
    </r>
    <r>
      <rPr>
        <sz val="10"/>
        <rFont val="Times New Roman"/>
        <charset val="0"/>
      </rPr>
      <t>2.5</t>
    </r>
    <r>
      <rPr>
        <sz val="10"/>
        <rFont val="宋体"/>
        <charset val="134"/>
      </rPr>
      <t>个大气压（不含</t>
    </r>
    <r>
      <rPr>
        <sz val="10"/>
        <rFont val="Times New Roman"/>
        <charset val="0"/>
      </rPr>
      <t>2.5</t>
    </r>
    <r>
      <rPr>
        <sz val="10"/>
        <rFont val="宋体"/>
        <charset val="134"/>
      </rPr>
      <t>）以下（超高压除外）、舱内吸氧用面罩、头罩和安全防护措施、舱内医护人员监护和指导；不含舱内心电、呼吸监护和药物雾化吸入等。</t>
    </r>
  </si>
  <si>
    <t>310607001-1</t>
  </si>
  <si>
    <t>超高压氧舱治疗</t>
  </si>
  <si>
    <r>
      <rPr>
        <sz val="10"/>
        <rFont val="宋体"/>
        <charset val="134"/>
      </rPr>
      <t>含压力为</t>
    </r>
    <r>
      <rPr>
        <sz val="10"/>
        <rFont val="Times New Roman"/>
        <charset val="0"/>
      </rPr>
      <t>2.5</t>
    </r>
    <r>
      <rPr>
        <sz val="10"/>
        <rFont val="宋体"/>
        <charset val="134"/>
      </rPr>
      <t>个大气压（含</t>
    </r>
    <r>
      <rPr>
        <sz val="10"/>
        <rFont val="Times New Roman"/>
        <charset val="0"/>
      </rPr>
      <t>2.5</t>
    </r>
    <r>
      <rPr>
        <sz val="10"/>
        <rFont val="宋体"/>
        <charset val="134"/>
      </rPr>
      <t>）以上、舱内吸氧用面罩、头罩和安全防护措施、舱内医护人员监护和指导；不含舱内心电、呼吸监护和药物雾化吸入等。</t>
    </r>
  </si>
  <si>
    <t>食管测压</t>
  </si>
  <si>
    <t>含上、下食管括约肌压力测定、食管蠕动测定、食管及括约肌长度测定、药物激发试验、打印报告；不含动态压力监测。</t>
  </si>
  <si>
    <r>
      <rPr>
        <sz val="10"/>
        <rFont val="宋体"/>
        <charset val="134"/>
      </rPr>
      <t>以全部食管测压计价，部分测压减收</t>
    </r>
    <r>
      <rPr>
        <sz val="10"/>
        <rFont val="宋体"/>
        <charset val="0"/>
      </rPr>
      <t>50%</t>
    </r>
    <r>
      <rPr>
        <sz val="10"/>
        <rFont val="宋体"/>
        <charset val="134"/>
      </rPr>
      <t>。高分辨率食管测压加收XX元。</t>
    </r>
  </si>
  <si>
    <t>高分辨率食管测压加收401.87元。
（该项目加收后价格为高分辨率食管测压561.87元）</t>
  </si>
  <si>
    <t>高分辨率食管测压加收368.92元。
（该项目加收后价格为高分辨率食管测压515.92元）</t>
  </si>
  <si>
    <t>高分辨率食管测压加收336.77元。
（该项目加收后价格为高分辨率食管测压470.77元）</t>
  </si>
  <si>
    <t>310901001-2</t>
  </si>
  <si>
    <t>高分辨率食管测压</t>
  </si>
  <si>
    <t>肛门直肠测压</t>
  </si>
  <si>
    <r>
      <rPr>
        <sz val="10"/>
        <rFont val="宋体"/>
        <charset val="134"/>
      </rPr>
      <t>含直肠</t>
    </r>
    <r>
      <rPr>
        <sz val="10"/>
        <rFont val="宋体"/>
        <charset val="0"/>
      </rPr>
      <t>5-10cm</t>
    </r>
    <r>
      <rPr>
        <sz val="10"/>
        <rFont val="宋体"/>
        <charset val="134"/>
      </rPr>
      <t>置气囊、肛门内括约肌置气囊、直肠气囊充气加压、扫描计录曲线、内括约肌松驰反射、肛门内括约肌长度、最大缩窄压、最大耐宽量、最小感应阈测定。</t>
    </r>
  </si>
  <si>
    <t>高分辨率肛门直肠测压加收XX元。</t>
  </si>
  <si>
    <t>高分辨率肛门直肠测压加收360元。
（该项目加收后价格为高分辨率肛门直肠测压455元）</t>
  </si>
  <si>
    <t>高分辨率肛门直肠测压加收330.48元。
（该项目加收后价格为高分辨率肛门直肠测压417.48元）</t>
  </si>
  <si>
    <t>高分辨率肛门直肠测压加收301.68元。
（该项目加收后价格为高分辨率肛门直肠测压381.68元）</t>
  </si>
  <si>
    <t>310904002-1</t>
  </si>
  <si>
    <t>高分辨率肛门直肠测压</t>
  </si>
  <si>
    <t>肛门镜活检</t>
  </si>
  <si>
    <t>含检查、穿刺。</t>
  </si>
  <si>
    <r>
      <rPr>
        <sz val="10"/>
        <rFont val="宋体"/>
        <charset val="134"/>
      </rPr>
      <t>仅做肛门镜检查</t>
    </r>
    <r>
      <rPr>
        <sz val="10"/>
        <rFont val="宋体"/>
        <charset val="0"/>
      </rPr>
      <t>**</t>
    </r>
    <r>
      <rPr>
        <sz val="10"/>
        <rFont val="宋体"/>
        <charset val="134"/>
      </rPr>
      <t>元</t>
    </r>
    <r>
      <rPr>
        <sz val="10"/>
        <rFont val="宋体"/>
        <charset val="0"/>
      </rPr>
      <t>/</t>
    </r>
    <r>
      <rPr>
        <sz val="10"/>
        <rFont val="宋体"/>
        <charset val="134"/>
      </rPr>
      <t>次、电子镜XX元。</t>
    </r>
  </si>
  <si>
    <t>电子镜加收46.8元。
（该项目加收后价格为电子肛门镜活检96.8元；
该项目加收后价格为电子肛门镜检查69.8元）</t>
  </si>
  <si>
    <t>电子镜加收42.96元。
（该项目加收后价格为电子肛门镜活检96.8元；
该项目加收后价格为电子肛门镜检查69.8元）</t>
  </si>
  <si>
    <t>电子镜加收39.22元。
（该项目加收后价格为电子肛门镜活检96.8元；
该项目加收后价格为电子肛门镜检查69.8元）</t>
  </si>
  <si>
    <t>310904003-2</t>
  </si>
  <si>
    <t>电子肛门镜活检</t>
  </si>
  <si>
    <t>310904003-3</t>
  </si>
  <si>
    <t>电子肛门镜检查</t>
  </si>
  <si>
    <t>不含活检、穿刺。</t>
  </si>
  <si>
    <t>经内镜胰胆管扩张术＋支架置入术</t>
  </si>
  <si>
    <r>
      <rPr>
        <sz val="10"/>
        <rFont val="宋体"/>
        <charset val="134"/>
      </rPr>
      <t>不含</t>
    </r>
    <r>
      <rPr>
        <sz val="10"/>
        <rFont val="宋体"/>
        <charset val="0"/>
      </rPr>
      <t>X</t>
    </r>
    <r>
      <rPr>
        <sz val="10"/>
        <rFont val="宋体"/>
        <charset val="134"/>
      </rPr>
      <t>线监视。</t>
    </r>
  </si>
  <si>
    <r>
      <rPr>
        <sz val="10"/>
        <rFont val="宋体"/>
        <charset val="134"/>
      </rPr>
      <t>支架、导管、导丝、球囊扩张器</t>
    </r>
    <r>
      <rPr>
        <sz val="10"/>
        <rFont val="宋体"/>
        <charset val="0"/>
      </rPr>
      <t xml:space="preserve">  </t>
    </r>
  </si>
  <si>
    <r>
      <rPr>
        <sz val="10"/>
        <rFont val="宋体"/>
        <charset val="134"/>
      </rPr>
      <t>胆管、胰管两管同时手术加收</t>
    </r>
    <r>
      <rPr>
        <sz val="10"/>
        <rFont val="宋体"/>
        <charset val="0"/>
      </rPr>
      <t>50%</t>
    </r>
    <r>
      <rPr>
        <sz val="10"/>
        <rFont val="宋体"/>
        <charset val="134"/>
      </rPr>
      <t>，经内镜胰胆管支架取出术按XX元收费。</t>
    </r>
  </si>
  <si>
    <t>经内镜胰胆管支架取出术按50%收费。
（经内镜胰胆管支架取出术按650元收费；
经内镜胰胆管支架取出术(胆管、胰管两管同时手术)按975元收费）</t>
  </si>
  <si>
    <t>经内镜胰胆管支架取出术按50%收费。
（经内镜胰胆管支架取出术按595元收费；
经内镜胰胆管支架取出术(胆管、胰管两管同时手术)按895元收费）</t>
  </si>
  <si>
    <t>经内镜胰胆管支架取出术按50%收费。
（经内镜胰胆管支架取出术按419元收费；
经内镜胰胆管支架取出术(胆管、胰管两管同时手术)按630元收费）</t>
  </si>
  <si>
    <t>310905020-2</t>
  </si>
  <si>
    <t>经内镜胰胆管支架取出术</t>
  </si>
  <si>
    <r>
      <rPr>
        <sz val="10"/>
        <rFont val="宋体"/>
        <charset val="134"/>
      </rPr>
      <t>不含</t>
    </r>
    <r>
      <rPr>
        <sz val="10"/>
        <rFont val="Times New Roman"/>
        <charset val="0"/>
      </rPr>
      <t>X</t>
    </r>
    <r>
      <rPr>
        <sz val="10"/>
        <rFont val="宋体"/>
        <charset val="134"/>
      </rPr>
      <t>线监视。</t>
    </r>
  </si>
  <si>
    <r>
      <rPr>
        <sz val="10"/>
        <rFont val="宋体"/>
        <charset val="134"/>
      </rPr>
      <t>支架、导管、导丝、球囊扩张器</t>
    </r>
    <r>
      <rPr>
        <sz val="10"/>
        <rFont val="Times New Roman"/>
        <charset val="0"/>
      </rPr>
      <t xml:space="preserve">  </t>
    </r>
  </si>
  <si>
    <t>310905020-3</t>
  </si>
  <si>
    <r>
      <rPr>
        <sz val="10"/>
        <rFont val="宋体"/>
        <charset val="134"/>
      </rPr>
      <t>经内镜胰胆管支架取出术</t>
    </r>
    <r>
      <rPr>
        <sz val="10"/>
        <rFont val="Times New Roman"/>
        <charset val="0"/>
      </rPr>
      <t>(</t>
    </r>
    <r>
      <rPr>
        <sz val="10"/>
        <rFont val="宋体"/>
        <charset val="134"/>
      </rPr>
      <t>胆管、胰管两管同时手术</t>
    </r>
    <r>
      <rPr>
        <sz val="10"/>
        <rFont val="Times New Roman"/>
        <charset val="0"/>
      </rPr>
      <t>)</t>
    </r>
  </si>
  <si>
    <t>宫腔填塞</t>
  </si>
  <si>
    <t>宫腔填塞物取出术按XX元收费。</t>
  </si>
  <si>
    <t>宫腔填塞物取出术按50%收费。（宫腔填塞物取出术按97.5元收费）</t>
  </si>
  <si>
    <t>宫腔填塞物取出术按50%收费。（宫腔填塞物取出术按89.5元收费）</t>
  </si>
  <si>
    <t>宫腔填塞物取出术按50%收费。（宫腔填塞物取出术按63元收费）</t>
  </si>
  <si>
    <t>311201019-1</t>
  </si>
  <si>
    <t>宫腔填塞物取出</t>
  </si>
  <si>
    <t>冠状动脉造影术</t>
  </si>
  <si>
    <t>同时做左心室造影加收**元,含X光照相；同时做药物激发试验加收XX元。</t>
  </si>
  <si>
    <t>同时做药物激发试验加收488.7元。</t>
  </si>
  <si>
    <t>同时做药物激发试验加收448.63元。</t>
  </si>
  <si>
    <t>同时做药物激发试验加收409.53元。</t>
  </si>
  <si>
    <t>320500001-2</t>
  </si>
  <si>
    <r>
      <rPr>
        <sz val="10"/>
        <rFont val="宋体"/>
        <charset val="134"/>
      </rPr>
      <t>冠状动脉造影术加收</t>
    </r>
    <r>
      <rPr>
        <sz val="10"/>
        <rFont val="Times New Roman"/>
        <charset val="0"/>
      </rPr>
      <t>(</t>
    </r>
    <r>
      <rPr>
        <sz val="10"/>
        <rFont val="宋体"/>
        <charset val="134"/>
      </rPr>
      <t>同时做药物激发试验</t>
    </r>
    <r>
      <rPr>
        <sz val="10"/>
        <rFont val="Times New Roman"/>
        <charset val="0"/>
      </rPr>
      <t>)</t>
    </r>
  </si>
  <si>
    <r>
      <rPr>
        <sz val="10"/>
        <rFont val="宋体"/>
        <charset val="134"/>
      </rPr>
      <t>（三）</t>
    </r>
    <r>
      <rPr>
        <sz val="10"/>
        <rFont val="宋体"/>
        <charset val="0"/>
      </rPr>
      <t xml:space="preserve"> </t>
    </r>
    <r>
      <rPr>
        <sz val="10"/>
        <rFont val="宋体"/>
        <charset val="134"/>
      </rPr>
      <t>手术治疗</t>
    </r>
  </si>
  <si>
    <r>
      <rPr>
        <sz val="10"/>
        <rFont val="宋体"/>
        <charset val="0"/>
      </rPr>
      <t>5</t>
    </r>
    <r>
      <rPr>
        <sz val="10"/>
        <rFont val="宋体"/>
        <charset val="134"/>
      </rPr>
      <t>．除注明内镜下手术以外，采用神经手术导航系统加收</t>
    </r>
    <r>
      <rPr>
        <sz val="10"/>
        <rFont val="宋体"/>
        <charset val="0"/>
      </rPr>
      <t>**</t>
    </r>
    <r>
      <rPr>
        <sz val="10"/>
        <rFont val="宋体"/>
        <charset val="134"/>
      </rPr>
      <t>元、脑室镜加收</t>
    </r>
    <r>
      <rPr>
        <sz val="10"/>
        <rFont val="宋体"/>
        <charset val="0"/>
      </rPr>
      <t>**</t>
    </r>
    <r>
      <rPr>
        <sz val="10"/>
        <rFont val="宋体"/>
        <charset val="134"/>
      </rPr>
      <t>元、眼内窥镜加收</t>
    </r>
    <r>
      <rPr>
        <sz val="10"/>
        <rFont val="宋体"/>
        <charset val="0"/>
      </rPr>
      <t>**</t>
    </r>
    <r>
      <rPr>
        <sz val="10"/>
        <rFont val="宋体"/>
        <charset val="134"/>
      </rPr>
      <t>元、鼻内窥镜加收</t>
    </r>
    <r>
      <rPr>
        <sz val="10"/>
        <rFont val="宋体"/>
        <charset val="0"/>
      </rPr>
      <t>**</t>
    </r>
    <r>
      <rPr>
        <sz val="10"/>
        <rFont val="宋体"/>
        <charset val="134"/>
      </rPr>
      <t>元、胸腔镜加收</t>
    </r>
    <r>
      <rPr>
        <sz val="10"/>
        <rFont val="宋体"/>
        <charset val="0"/>
      </rPr>
      <t>**</t>
    </r>
    <r>
      <rPr>
        <sz val="10"/>
        <rFont val="宋体"/>
        <charset val="134"/>
      </rPr>
      <t>元、经皮肾镜加收</t>
    </r>
    <r>
      <rPr>
        <sz val="10"/>
        <rFont val="宋体"/>
        <charset val="0"/>
      </rPr>
      <t>**</t>
    </r>
    <r>
      <rPr>
        <sz val="10"/>
        <rFont val="宋体"/>
        <charset val="134"/>
      </rPr>
      <t>元、胆道镜加收</t>
    </r>
    <r>
      <rPr>
        <sz val="10"/>
        <rFont val="宋体"/>
        <charset val="0"/>
      </rPr>
      <t>**</t>
    </r>
    <r>
      <rPr>
        <sz val="10"/>
        <rFont val="宋体"/>
        <charset val="134"/>
      </rPr>
      <t>元、腹腔镜加收</t>
    </r>
    <r>
      <rPr>
        <sz val="10"/>
        <rFont val="宋体"/>
        <charset val="0"/>
      </rPr>
      <t>**</t>
    </r>
    <r>
      <rPr>
        <sz val="10"/>
        <rFont val="宋体"/>
        <charset val="134"/>
      </rPr>
      <t>元、宫腔镜加收</t>
    </r>
    <r>
      <rPr>
        <sz val="10"/>
        <rFont val="宋体"/>
        <charset val="0"/>
      </rPr>
      <t>**</t>
    </r>
    <r>
      <rPr>
        <sz val="10"/>
        <rFont val="宋体"/>
        <charset val="134"/>
      </rPr>
      <t>元、尿道、膀胱镜加收</t>
    </r>
    <r>
      <rPr>
        <sz val="10"/>
        <rFont val="宋体"/>
        <charset val="0"/>
      </rPr>
      <t>**</t>
    </r>
    <r>
      <rPr>
        <sz val="10"/>
        <rFont val="宋体"/>
        <charset val="134"/>
      </rPr>
      <t>元、关节镜加收</t>
    </r>
    <r>
      <rPr>
        <sz val="10"/>
        <rFont val="宋体"/>
        <charset val="0"/>
      </rPr>
      <t>**</t>
    </r>
    <r>
      <rPr>
        <sz val="10"/>
        <rFont val="宋体"/>
        <charset val="134"/>
      </rPr>
      <t>元、显微镜加收</t>
    </r>
    <r>
      <rPr>
        <sz val="10"/>
        <rFont val="宋体"/>
        <charset val="0"/>
      </rPr>
      <t>**</t>
    </r>
    <r>
      <rPr>
        <sz val="10"/>
        <rFont val="宋体"/>
        <charset val="134"/>
      </rPr>
      <t>元，其他内镜加收</t>
    </r>
    <r>
      <rPr>
        <sz val="10"/>
        <rFont val="宋体"/>
        <charset val="0"/>
      </rPr>
      <t>**</t>
    </r>
    <r>
      <rPr>
        <sz val="10"/>
        <rFont val="宋体"/>
        <charset val="134"/>
      </rPr>
      <t>元。重复使用的负极板回路垫每台手术加收</t>
    </r>
    <r>
      <rPr>
        <sz val="10"/>
        <rFont val="宋体"/>
        <charset val="0"/>
      </rPr>
      <t>**</t>
    </r>
    <r>
      <rPr>
        <sz val="10"/>
        <rFont val="宋体"/>
        <charset val="134"/>
      </rPr>
      <t>元。使用脊柱内镜（含微创通道）辅助加收</t>
    </r>
    <r>
      <rPr>
        <sz val="10"/>
        <rFont val="宋体"/>
        <charset val="0"/>
      </rPr>
      <t>1619.08</t>
    </r>
    <r>
      <rPr>
        <sz val="10"/>
        <rFont val="宋体"/>
        <charset val="134"/>
      </rPr>
      <t>元、使用单孔腹腔镜加收</t>
    </r>
    <r>
      <rPr>
        <sz val="10"/>
        <rFont val="宋体"/>
        <charset val="0"/>
      </rPr>
      <t>1477.96</t>
    </r>
    <r>
      <rPr>
        <sz val="10"/>
        <rFont val="宋体"/>
        <charset val="134"/>
      </rPr>
      <t>元、使用单孔胸腔镜加收</t>
    </r>
    <r>
      <rPr>
        <sz val="10"/>
        <rFont val="宋体"/>
        <charset val="0"/>
      </rPr>
      <t>1477.96</t>
    </r>
    <r>
      <rPr>
        <sz val="10"/>
        <rFont val="宋体"/>
        <charset val="134"/>
      </rPr>
      <t>元。</t>
    </r>
  </si>
  <si>
    <t>330000000-15</t>
  </si>
  <si>
    <r>
      <rPr>
        <sz val="10"/>
        <rFont val="宋体"/>
        <charset val="134"/>
      </rPr>
      <t>术中使用脊柱内镜</t>
    </r>
    <r>
      <rPr>
        <sz val="10"/>
        <rFont val="Times New Roman"/>
        <charset val="0"/>
      </rPr>
      <t>(</t>
    </r>
    <r>
      <rPr>
        <sz val="10"/>
        <rFont val="宋体"/>
        <charset val="134"/>
      </rPr>
      <t>含微创通道</t>
    </r>
    <r>
      <rPr>
        <sz val="10"/>
        <rFont val="Times New Roman"/>
        <charset val="0"/>
      </rPr>
      <t>)</t>
    </r>
    <r>
      <rPr>
        <sz val="10"/>
        <rFont val="宋体"/>
        <charset val="134"/>
      </rPr>
      <t>辅助加收</t>
    </r>
  </si>
  <si>
    <t>330000000-16</t>
  </si>
  <si>
    <t>术中使用单孔腹腔镜加收</t>
  </si>
  <si>
    <t>330000000-17</t>
  </si>
  <si>
    <t>术中使用单孔胸腔镜加收</t>
  </si>
  <si>
    <t>体外循环</t>
  </si>
  <si>
    <t>氧合器、管道、插管、心肌保护液灌输系统、滤器、血液浓缩器、离心泵、心肌保护液、一次性探头</t>
  </si>
  <si>
    <r>
      <rPr>
        <sz val="10"/>
        <rFont val="宋体"/>
        <charset val="0"/>
      </rPr>
      <t>2</t>
    </r>
    <r>
      <rPr>
        <sz val="10"/>
        <rFont val="宋体"/>
        <charset val="134"/>
      </rPr>
      <t>小时</t>
    </r>
  </si>
  <si>
    <r>
      <rPr>
        <sz val="10"/>
        <rFont val="宋体"/>
        <charset val="134"/>
      </rPr>
      <t>超过两小时，每增加</t>
    </r>
    <r>
      <rPr>
        <sz val="10"/>
        <rFont val="宋体"/>
        <charset val="0"/>
      </rPr>
      <t>1</t>
    </r>
    <r>
      <rPr>
        <sz val="10"/>
        <rFont val="宋体"/>
        <charset val="134"/>
      </rPr>
      <t>小时加收</t>
    </r>
    <r>
      <rPr>
        <sz val="10"/>
        <rFont val="宋体"/>
        <charset val="0"/>
      </rPr>
      <t>**</t>
    </r>
    <r>
      <rPr>
        <sz val="10"/>
        <rFont val="宋体"/>
        <charset val="134"/>
      </rPr>
      <t>元；使用负压辅助静脉引流加收XX元。不得另收备体外循环费用。</t>
    </r>
  </si>
  <si>
    <t>使用负压辅助静脉引流加收598.5元。</t>
  </si>
  <si>
    <t>使用负压辅助静脉引流加收549.42元。</t>
  </si>
  <si>
    <t>使用负压辅助静脉引流加收501.54元。</t>
  </si>
  <si>
    <t>330100017-2</t>
  </si>
  <si>
    <r>
      <rPr>
        <sz val="10"/>
        <rFont val="宋体"/>
        <charset val="134"/>
      </rPr>
      <t>体外循环加收</t>
    </r>
    <r>
      <rPr>
        <sz val="10"/>
        <rFont val="Times New Roman"/>
        <charset val="0"/>
      </rPr>
      <t>(</t>
    </r>
    <r>
      <rPr>
        <sz val="10"/>
        <rFont val="宋体"/>
        <charset val="134"/>
      </rPr>
      <t>使用负压辅助静脉引流</t>
    </r>
    <r>
      <rPr>
        <sz val="10"/>
        <rFont val="Times New Roman"/>
        <charset val="0"/>
      </rPr>
      <t>)</t>
    </r>
  </si>
  <si>
    <t>330100018-2</t>
  </si>
  <si>
    <t>输液港置入术</t>
  </si>
  <si>
    <t>输液港</t>
  </si>
  <si>
    <r>
      <rPr>
        <sz val="10"/>
        <rFont val="宋体"/>
        <charset val="134"/>
      </rPr>
      <t>取出术减收</t>
    </r>
    <r>
      <rPr>
        <sz val="10"/>
        <rFont val="宋体"/>
        <charset val="0"/>
      </rPr>
      <t>50%</t>
    </r>
    <r>
      <rPr>
        <sz val="10"/>
        <rFont val="宋体"/>
        <charset val="134"/>
      </rPr>
      <t>、调整术按XX元收费。</t>
    </r>
  </si>
  <si>
    <t>调整术按30%收费。（输液港调整术按519元收费）</t>
  </si>
  <si>
    <t>330100018-2/2</t>
  </si>
  <si>
    <t>输液港调整术</t>
  </si>
  <si>
    <t>角膜移植术</t>
  </si>
  <si>
    <t>包括穿透、板层。</t>
  </si>
  <si>
    <t>供体；粘弹剂；真空环钻</t>
  </si>
  <si>
    <t>干细胞移植加收10%、深板层角膜移植术XX元、角膜内皮移植术XX元。</t>
  </si>
  <si>
    <t>深板层角膜移植术加收20%、角膜内皮移植术加收20%。
（该项目加收后价格为深板层角膜移植术3132元、角膜内皮移植术3132元）</t>
  </si>
  <si>
    <t>深板层角膜移植术加收20%、角膜内皮移植术加收20%。
（该项目加收后价格为深板层角膜移植术2880元、角膜内皮移植术2880元）</t>
  </si>
  <si>
    <t>深板层角膜移植术加收20%、角膜内皮移植术加收20%。
（该项目加收后价格为深板层角膜移植术1812元、角膜内皮移植术1812元）</t>
  </si>
  <si>
    <t>330404010-2</t>
  </si>
  <si>
    <t>深板层角膜移植术</t>
  </si>
  <si>
    <t>330404010-3</t>
  </si>
  <si>
    <t>角膜内皮移植术</t>
  </si>
  <si>
    <t>喉良性肿瘤切除术</t>
  </si>
  <si>
    <t>包括咽肿瘤。</t>
  </si>
  <si>
    <t>经支撑喉镜加收**元，难治性呼吸道乳头瘤切除XX元。</t>
  </si>
  <si>
    <t>难治性呼吸道乳头瘤切除加收20%。
（该项目加收后价格为难治性呼吸道乳头瘤切除术1392元；
支撑喉镜下难治性呼吸道乳头瘤切除术1572元）</t>
  </si>
  <si>
    <t>难治性呼吸道乳头瘤切除加收20%。
（该项目加收后价格为难治性呼吸道乳头瘤切除术1272元；
支撑喉镜下难治性呼吸道乳头瘤切除术1440元）</t>
  </si>
  <si>
    <t>难治性呼吸道乳头瘤切除加收20%。
（该项目加收后价格为难治性呼吸道乳头瘤切除术804元；
支撑喉镜下难治性呼吸道乳头瘤切除术978元）</t>
  </si>
  <si>
    <t>330701022-3</t>
  </si>
  <si>
    <t>难治性呼吸道乳头瘤切除术</t>
  </si>
  <si>
    <t>330701022-4</t>
  </si>
  <si>
    <t>支撑喉镜下难治性呼吸道乳头瘤切除术</t>
  </si>
  <si>
    <t>胸廓畸形矫正术</t>
  </si>
  <si>
    <t>装置拆除术按XX元收费。</t>
  </si>
  <si>
    <t>装置拆除术按30%收费。
（拆除胸廓畸形矫正装置按1218元收费）</t>
  </si>
  <si>
    <t>装置拆除术按30%收费。
（拆除胸廓畸形矫正装置按1119元收费）</t>
  </si>
  <si>
    <t>装置拆除术按30%收费。
（拆除胸廓畸形矫正装置按705元收费）</t>
  </si>
  <si>
    <t>330703014-1</t>
  </si>
  <si>
    <t>拆除胸廓畸形矫正装置</t>
  </si>
  <si>
    <t>二尖瓣替换术</t>
  </si>
  <si>
    <t>包括保留部分或全部二尖瓣装置。</t>
  </si>
  <si>
    <t>人工瓣膜</t>
  </si>
  <si>
    <t>再次手术XX元。</t>
  </si>
  <si>
    <t>再次手术加收10%。
（该项目加收后价格为二尖瓣替换再次手术8261元）</t>
  </si>
  <si>
    <t>再次手术加收10%。
（该项目加收后价格为二尖瓣替换再次手术7579元）</t>
  </si>
  <si>
    <t>再次手术加收10%。
（该项目加收后价格为二尖瓣替换再次手术4147元）</t>
  </si>
  <si>
    <t>330801003-1</t>
  </si>
  <si>
    <t>二尖瓣替换再次手术</t>
  </si>
  <si>
    <t>三尖瓣置换术</t>
  </si>
  <si>
    <t>再次手术加收10%。
（该项目加收后价格为三尖瓣置换术再次手术8261元）</t>
  </si>
  <si>
    <t>再次手术加收10%。
（该项目加收后价格为三尖瓣置换术再次手术7579元）</t>
  </si>
  <si>
    <t>再次手术加收10%。
（该项目加收后价格为三尖瓣置换术再次手术4147元）</t>
  </si>
  <si>
    <t>330801005-1</t>
  </si>
  <si>
    <t>三尖瓣置换再次手术</t>
  </si>
  <si>
    <t>主动脉瓣置换术</t>
  </si>
  <si>
    <r>
      <rPr>
        <sz val="10"/>
        <rFont val="宋体"/>
        <charset val="134"/>
      </rPr>
      <t>人工瓣膜、异体动脉瓣</t>
    </r>
    <r>
      <rPr>
        <sz val="10"/>
        <rFont val="宋体"/>
        <charset val="0"/>
      </rPr>
      <t xml:space="preserve"> </t>
    </r>
  </si>
  <si>
    <t>小切口XX元；再次手术XX元。</t>
  </si>
  <si>
    <t>小切口加收10%；再次手术加收10%。
（该项目加收后价格为小切口主动脉瓣置换术8261元、主动脉瓣置换再次手术8261元）</t>
  </si>
  <si>
    <t>小切口加收10%；再次手术加收10%。
（该项目加收后价格为小切口主动脉瓣置换术7579元、主动脉瓣置换再次手术7579元）</t>
  </si>
  <si>
    <t>小切口加收10%；再次手术加收10%。
（该项目加收后价格为小切口主动脉瓣置换术4147元、主动脉瓣置换再次手术4147元）</t>
  </si>
  <si>
    <t>330801009-1</t>
  </si>
  <si>
    <t>小切口主动脉瓣置换术</t>
  </si>
  <si>
    <r>
      <rPr>
        <sz val="10"/>
        <rFont val="宋体"/>
        <charset val="134"/>
      </rPr>
      <t>人工瓣膜、异体动脉瓣</t>
    </r>
    <r>
      <rPr>
        <sz val="10"/>
        <rFont val="Times New Roman"/>
        <charset val="0"/>
      </rPr>
      <t xml:space="preserve"> </t>
    </r>
  </si>
  <si>
    <t>330801009-2</t>
  </si>
  <si>
    <t>主动脉瓣置换再次手术</t>
  </si>
  <si>
    <t>肺动脉瓣置换术</t>
  </si>
  <si>
    <t>再次手术加收10%。
（该项目加收后价格为肺动脉瓣再次手术7337元）</t>
  </si>
  <si>
    <t>再次手术加收10%。
（该项目加收后价格为肺动脉瓣再次手术6732元）</t>
  </si>
  <si>
    <t>再次手术加收10%。
（该项目加收后价格为肺动脉瓣再次手术3685元）</t>
  </si>
  <si>
    <t>330801011-1</t>
  </si>
  <si>
    <t>肺动脉瓣再次手术</t>
  </si>
  <si>
    <t>房间隔缺损修补术</t>
  </si>
  <si>
    <r>
      <rPr>
        <sz val="10"/>
        <rFont val="宋体"/>
        <charset val="134"/>
      </rPr>
      <t>包括单心房间隔再造术</t>
    </r>
    <r>
      <rPr>
        <sz val="10"/>
        <rFont val="宋体"/>
        <charset val="0"/>
      </rPr>
      <t>,Ⅰ</t>
    </r>
    <r>
      <rPr>
        <sz val="10"/>
        <rFont val="宋体"/>
        <charset val="134"/>
      </rPr>
      <t>、</t>
    </r>
    <r>
      <rPr>
        <sz val="10"/>
        <rFont val="宋体"/>
        <charset val="0"/>
      </rPr>
      <t>Ⅱ</t>
    </r>
    <r>
      <rPr>
        <sz val="10"/>
        <rFont val="宋体"/>
        <charset val="134"/>
      </rPr>
      <t>孔房缺，房间隔缺损扩大术、房间隔开窗术。</t>
    </r>
  </si>
  <si>
    <t>小切口XX元。</t>
  </si>
  <si>
    <t>小切口加收10%。
（该项目加收后价格为小切口房间隔缺损修补术6633元、
小切口单心房间隔再造术6633元、
小切口房间隔缺损扩大术6633元、
小切口房间隔开窗术6633元）</t>
  </si>
  <si>
    <t>小切口加收10%。
（该项目加收后价格为小切口房间隔缺损修补术6094元、
小切口单心房间隔再造术6094元、
小切口房间隔缺损扩大术6094元、
小切口房间隔开窗术6094元）</t>
  </si>
  <si>
    <t>小切口加收10%。
（该项目加收后价格为小切口房间隔缺损修补术3685元、
小切口单心房间隔再造术3685元、
小切口房间隔缺损扩大术3685元、
小切口房间隔开窗术3685元）</t>
  </si>
  <si>
    <t>330801017-1/1</t>
  </si>
  <si>
    <t>小切口房间隔缺损修补术</t>
  </si>
  <si>
    <t>指Ⅰ、Ⅱ孔房缺。含继发孔房缺的直接缝闭和补片修补。</t>
  </si>
  <si>
    <t>330801017-2/1</t>
  </si>
  <si>
    <t>小切口单心房间隔再造术</t>
  </si>
  <si>
    <t>330801017-3/1</t>
  </si>
  <si>
    <t>小切口房间隔缺损扩大术</t>
  </si>
  <si>
    <t>330801017-4/1</t>
  </si>
  <si>
    <t>小切口房间隔开窗术</t>
  </si>
  <si>
    <t>室间隔缺损直视修补术</t>
  </si>
  <si>
    <t>含缝合法，包括室间隔缺损扩大术、室间隔开窗术。</t>
  </si>
  <si>
    <t>小切口加收10%。
（该项目加收后价格为小切口室间隔缺损直视修补术7469元、
小切口室间隔缺损扩大术7469元、
小切口室间隔开窗术7469元）</t>
  </si>
  <si>
    <t>小切口加收10%。
（该项目加收后价格为小切口室间隔缺损直视修补术6853元、
小切口室间隔缺损扩大术6853元、
小切口室间隔开窗术6853元）</t>
  </si>
  <si>
    <t>小切口加收10%。
（该项目加收后价格为小切口室间隔缺损直视修补术4147元、
小切口室间隔缺损扩大术4147元、
小切口室间隔开窗术4147元）</t>
  </si>
  <si>
    <t>330801018-1/1</t>
  </si>
  <si>
    <t>小切口室间隔缺损直视修补术</t>
  </si>
  <si>
    <t>含缝合法，补片修复。</t>
  </si>
  <si>
    <t>330801018-2/1</t>
  </si>
  <si>
    <t>小切口室间隔缺损扩大术</t>
  </si>
  <si>
    <t>含缝合法。</t>
  </si>
  <si>
    <t>330801018-3/1</t>
  </si>
  <si>
    <t>小切口室间隔开窗术</t>
  </si>
  <si>
    <t>下肢静脉曲张治疗术</t>
  </si>
  <si>
    <t>330804071S-3</t>
  </si>
  <si>
    <t>微波治疗</t>
  </si>
  <si>
    <t>下肢静脉曲张微波治疗</t>
  </si>
  <si>
    <t>胰体尾切除术</t>
  </si>
  <si>
    <t>不含血管切除吻合术。</t>
  </si>
  <si>
    <t>保留脾脏XX元。</t>
  </si>
  <si>
    <t>保留脾脏加收20%。
（该项目加收后价格为保留脾脏的胰体尾切除术3312元）</t>
  </si>
  <si>
    <t>保留脾脏加收20%。
（该项目加收后价格为保留脾脏的胰体尾切除术3036元）</t>
  </si>
  <si>
    <t>保留脾脏加收20%。
（该项目加收后价格为保留脾脏的胰体尾切除术1908元）</t>
  </si>
  <si>
    <t>331007007-1</t>
  </si>
  <si>
    <t>保留脾脏的胰体尾切除术</t>
  </si>
  <si>
    <t>广泛性子宫切除+盆腹腔淋巴结清除术</t>
  </si>
  <si>
    <t>保留盆腔自主神经丛XX元。</t>
  </si>
  <si>
    <t>保留盆腔自主神经丛加收20%。
（该项目加收后价格为保留盆腔自主神经丛广泛性子宫切除+盆腹腔淋巴结清除术6960元）</t>
  </si>
  <si>
    <t>保留盆腔自主神经丛加收20%。
（该项目加收后价格为保留盆腔自主神经丛广泛性子宫切除+盆腹腔淋巴结清除术6384元）</t>
  </si>
  <si>
    <t>保留盆腔自主神经丛加收20%。
（该项目加收后价格为保留盆腔自主神经丛广泛性子宫切除+盆腹腔淋巴结清除术4020元）</t>
  </si>
  <si>
    <t>331303017-1</t>
  </si>
  <si>
    <r>
      <rPr>
        <sz val="10"/>
        <rFont val="宋体"/>
        <charset val="134"/>
      </rPr>
      <t>保留盆腔自主神经丛广泛性子宫切除</t>
    </r>
    <r>
      <rPr>
        <sz val="10"/>
        <rFont val="Times New Roman"/>
        <charset val="0"/>
      </rPr>
      <t>+</t>
    </r>
    <r>
      <rPr>
        <sz val="10"/>
        <rFont val="宋体"/>
        <charset val="134"/>
      </rPr>
      <t>盆腹腔淋巴结清除术</t>
    </r>
  </si>
  <si>
    <r>
      <rPr>
        <sz val="10"/>
        <rFont val="宋体"/>
        <charset val="134"/>
      </rPr>
      <t>子宫颈管环扎术</t>
    </r>
    <r>
      <rPr>
        <sz val="10"/>
        <rFont val="宋体"/>
        <charset val="0"/>
      </rPr>
      <t xml:space="preserve">          (Mc-Donald)</t>
    </r>
  </si>
  <si>
    <t>指孕期手术。</t>
  </si>
  <si>
    <t>子宫颈拆线术按XX元收费。</t>
  </si>
  <si>
    <t>子宫颈拆线术按50%收费。
（子宫颈管环扎(Mc-Donald)术后拆线按130.5元收费）</t>
  </si>
  <si>
    <t>子宫颈拆线术按50%收费。
（子宫颈管环扎(Mc-Donald)术后拆线按120元收费）</t>
  </si>
  <si>
    <t>子宫颈拆线术按50%收费。
（子宫颈管环扎(Mc-Donald)术后拆线按75.5元收费）</t>
  </si>
  <si>
    <t>331400019-1</t>
  </si>
  <si>
    <r>
      <rPr>
        <sz val="10"/>
        <rFont val="宋体"/>
        <charset val="134"/>
      </rPr>
      <t>子宫颈管环扎</t>
    </r>
    <r>
      <rPr>
        <sz val="10"/>
        <rFont val="Times New Roman"/>
        <charset val="0"/>
      </rPr>
      <t>(Mc-Donald)</t>
    </r>
    <r>
      <rPr>
        <sz val="10"/>
        <rFont val="宋体"/>
        <charset val="134"/>
      </rPr>
      <t>术后拆线</t>
    </r>
  </si>
  <si>
    <t>331601015S</t>
  </si>
  <si>
    <t>乳腺癌保乳手术</t>
  </si>
  <si>
    <t>乳腺癌切除，不含残腔边缘活检。</t>
  </si>
  <si>
    <t>腋窝淋巴结清扫XX/单侧。</t>
  </si>
  <si>
    <t>腋窝淋巴结清扫加收540元/单侧。
（该项目加收后价格为乳腺癌保乳手术+腋窝淋巴结清扫术按3380元收费）</t>
  </si>
  <si>
    <t>腋窝淋巴结清扫加收495.72元/单侧。
（该项目加收后价格为乳腺癌保乳手术+腋窝淋巴结清扫术按3105.72元收费）</t>
  </si>
  <si>
    <t>腋窝淋巴结清扫加收452.52元/单侧。
（该项目加收后价格为乳腺癌保乳手术+腋窝淋巴结清扫术按2832.52元收费）</t>
  </si>
  <si>
    <t>331601015S-1</t>
  </si>
  <si>
    <r>
      <rPr>
        <sz val="10"/>
        <rFont val="宋体"/>
        <charset val="134"/>
      </rPr>
      <t>乳腺癌保乳手术</t>
    </r>
    <r>
      <rPr>
        <sz val="10"/>
        <rFont val="Times New Roman"/>
        <charset val="0"/>
      </rPr>
      <t>+</t>
    </r>
    <r>
      <rPr>
        <sz val="10"/>
        <rFont val="宋体"/>
        <charset val="134"/>
      </rPr>
      <t>腋窝淋巴结清扫术</t>
    </r>
  </si>
  <si>
    <t>微粒自体皮制备</t>
  </si>
  <si>
    <r>
      <rPr>
        <sz val="10"/>
        <rFont val="宋体"/>
        <charset val="0"/>
      </rPr>
      <t>1</t>
    </r>
    <r>
      <rPr>
        <sz val="10"/>
        <rFont val="宋体"/>
        <charset val="134"/>
      </rPr>
      <t>％体表面积</t>
    </r>
  </si>
  <si>
    <t>使用MEEK制皮技术加收XX元。</t>
  </si>
  <si>
    <t>使用MEEK制皮技术加收900元。</t>
  </si>
  <si>
    <t>使用MEEK制皮技术加收826.2元。</t>
  </si>
  <si>
    <t>使用MEEK制皮技术加收754.2元。</t>
  </si>
  <si>
    <t>331603014-1</t>
  </si>
  <si>
    <r>
      <rPr>
        <sz val="10"/>
        <rFont val="宋体"/>
        <charset val="134"/>
      </rPr>
      <t>微粒自体皮制备加收</t>
    </r>
    <r>
      <rPr>
        <sz val="10"/>
        <rFont val="Times New Roman"/>
        <charset val="0"/>
      </rPr>
      <t>(</t>
    </r>
    <r>
      <rPr>
        <sz val="10"/>
        <rFont val="宋体"/>
        <charset val="134"/>
      </rPr>
      <t>使用</t>
    </r>
    <r>
      <rPr>
        <sz val="10"/>
        <rFont val="Times New Roman"/>
        <charset val="0"/>
      </rPr>
      <t>MEEK</t>
    </r>
    <r>
      <rPr>
        <sz val="10"/>
        <rFont val="宋体"/>
        <charset val="134"/>
      </rPr>
      <t>制皮技术</t>
    </r>
    <r>
      <rPr>
        <sz val="10"/>
        <rFont val="Times New Roman"/>
        <charset val="0"/>
      </rPr>
      <t>)</t>
    </r>
  </si>
  <si>
    <t>中药特殊调配</t>
  </si>
  <si>
    <t>480000003-6</t>
  </si>
  <si>
    <t>水丸调配</t>
  </si>
  <si>
    <t>百克</t>
  </si>
  <si>
    <t>480000003-7</t>
  </si>
  <si>
    <t>散剂调配</t>
  </si>
  <si>
    <t>子午流注开穴法</t>
  </si>
  <si>
    <t>包括灵龟八法</t>
  </si>
  <si>
    <t>每个穴位</t>
  </si>
  <si>
    <t>若同时选用“子午流注开穴法”、“灵龟八法开穴法”，只收取一种方法费用。使用仪器开展XX元/次。</t>
  </si>
  <si>
    <t>使用仪器开展54元/次。</t>
  </si>
  <si>
    <t>使用仪器开展49.57元/次。</t>
  </si>
  <si>
    <t>使用仪器开展45.25元/次。</t>
  </si>
  <si>
    <t>430000024-1</t>
  </si>
  <si>
    <r>
      <rPr>
        <sz val="10"/>
        <rFont val="宋体"/>
        <charset val="134"/>
      </rPr>
      <t>子午流注开穴法</t>
    </r>
    <r>
      <rPr>
        <sz val="10"/>
        <rFont val="Times New Roman"/>
        <charset val="0"/>
      </rPr>
      <t>(</t>
    </r>
    <r>
      <rPr>
        <sz val="10"/>
        <rFont val="宋体"/>
        <charset val="134"/>
      </rPr>
      <t>使用仪器开展</t>
    </r>
    <r>
      <rPr>
        <sz val="10"/>
        <rFont val="Times New Roman"/>
        <charset val="0"/>
      </rPr>
      <t>)</t>
    </r>
  </si>
  <si>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</si>
  <si>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430000024-2/1</t>
  </si>
  <si>
    <r>
      <rPr>
        <sz val="10"/>
        <rFont val="宋体"/>
        <charset val="134"/>
      </rPr>
      <t>灵龟八法开穴法</t>
    </r>
    <r>
      <rPr>
        <sz val="10"/>
        <rFont val="Times New Roman"/>
        <charset val="0"/>
      </rPr>
      <t>(</t>
    </r>
    <r>
      <rPr>
        <sz val="10"/>
        <rFont val="宋体"/>
        <charset val="134"/>
      </rPr>
      <t>使用仪器开展</t>
    </r>
    <r>
      <rPr>
        <sz val="10"/>
        <rFont val="Times New Roman"/>
        <charset val="0"/>
      </rPr>
      <t>)</t>
    </r>
  </si>
  <si>
    <r>
      <rPr>
        <sz val="10"/>
        <rFont val="宋体"/>
        <charset val="134"/>
      </rPr>
      <t>指运用九宫</t>
    </r>
    <r>
      <rPr>
        <sz val="10"/>
        <rFont val="Times New Roman"/>
        <charset val="0"/>
      </rPr>
      <t xml:space="preserve"> </t>
    </r>
    <r>
      <rPr>
        <sz val="10"/>
        <rFont val="宋体"/>
        <charset val="134"/>
      </rPr>
      <t>八卦学说、奇经八脉气血会合理论</t>
    </r>
    <r>
      <rPr>
        <sz val="10"/>
        <rFont val="Times New Roman"/>
        <charset val="0"/>
      </rPr>
      <t xml:space="preserve">, </t>
    </r>
    <r>
      <rPr>
        <sz val="10"/>
        <rFont val="宋体"/>
        <charset val="134"/>
      </rPr>
      <t>取与奇经相通的八个经穴</t>
    </r>
    <r>
      <rPr>
        <sz val="10"/>
        <rFont val="Times New Roman"/>
        <charset val="0"/>
      </rPr>
      <t xml:space="preserve">, </t>
    </r>
    <r>
      <rPr>
        <sz val="10"/>
        <rFont val="宋体"/>
        <charset val="134"/>
      </rPr>
      <t>按照日、时、干支的推演数字变</t>
    </r>
    <r>
      <rPr>
        <sz val="10"/>
        <rFont val="Times New Roman"/>
        <charset val="0"/>
      </rPr>
      <t xml:space="preserve"> </t>
    </r>
    <r>
      <rPr>
        <sz val="10"/>
        <rFont val="宋体"/>
        <charset val="134"/>
      </rPr>
      <t>化</t>
    </r>
    <r>
      <rPr>
        <sz val="10"/>
        <rFont val="Times New Roman"/>
        <charset val="0"/>
      </rPr>
      <t xml:space="preserve">, </t>
    </r>
    <r>
      <rPr>
        <sz val="10"/>
        <rFont val="宋体"/>
        <charset val="134"/>
      </rPr>
      <t>采用相加、相除的方法</t>
    </r>
    <r>
      <rPr>
        <sz val="10"/>
        <rFont val="Times New Roman"/>
        <charset val="0"/>
      </rPr>
      <t xml:space="preserve">, </t>
    </r>
    <r>
      <rPr>
        <sz val="10"/>
        <rFont val="宋体"/>
        <charset val="134"/>
      </rPr>
      <t>做出按时针刺取穴。</t>
    </r>
  </si>
  <si>
    <t>210102015-1</t>
  </si>
  <si>
    <t>DR</t>
  </si>
  <si>
    <t>含数据采集、存贮、图象显示。</t>
  </si>
  <si>
    <t>胶片</t>
  </si>
  <si>
    <t>曝光次数</t>
  </si>
  <si>
    <t>210102015-2</t>
  </si>
  <si>
    <t>CR</t>
  </si>
  <si>
    <t>311400059S</t>
  </si>
  <si>
    <t>尖锐疣灼除治疗</t>
  </si>
  <si>
    <r>
      <rPr>
        <sz val="10"/>
        <rFont val="宋体"/>
        <charset val="134"/>
      </rPr>
      <t>计价部位分为：</t>
    </r>
    <r>
      <rPr>
        <sz val="10"/>
        <rFont val="宋体"/>
        <charset val="0"/>
      </rPr>
      <t>1.</t>
    </r>
    <r>
      <rPr>
        <sz val="10"/>
        <rFont val="宋体"/>
        <charset val="134"/>
      </rPr>
      <t>外生殖器；</t>
    </r>
    <r>
      <rPr>
        <sz val="10"/>
        <rFont val="宋体"/>
        <charset val="0"/>
      </rPr>
      <t>2.</t>
    </r>
    <r>
      <rPr>
        <sz val="10"/>
        <rFont val="宋体"/>
        <charset val="134"/>
      </rPr>
      <t>阴道；</t>
    </r>
    <r>
      <rPr>
        <sz val="10"/>
        <rFont val="宋体"/>
        <charset val="0"/>
      </rPr>
      <t>3.</t>
    </r>
    <r>
      <rPr>
        <sz val="10"/>
        <rFont val="宋体"/>
        <charset val="134"/>
      </rPr>
      <t>宫颈；</t>
    </r>
    <r>
      <rPr>
        <sz val="10"/>
        <rFont val="宋体"/>
        <charset val="0"/>
      </rPr>
      <t>4.</t>
    </r>
    <r>
      <rPr>
        <sz val="10"/>
        <rFont val="宋体"/>
        <charset val="134"/>
      </rPr>
      <t>会阴；</t>
    </r>
    <r>
      <rPr>
        <sz val="10"/>
        <rFont val="宋体"/>
        <charset val="0"/>
      </rPr>
      <t>5.</t>
    </r>
    <r>
      <rPr>
        <sz val="10"/>
        <rFont val="宋体"/>
        <charset val="134"/>
      </rPr>
      <t>肛周；</t>
    </r>
    <r>
      <rPr>
        <sz val="10"/>
        <rFont val="宋体"/>
        <charset val="0"/>
      </rPr>
      <t>6.</t>
    </r>
    <r>
      <rPr>
        <sz val="10"/>
        <rFont val="宋体"/>
        <charset val="134"/>
      </rPr>
      <t>肛管；</t>
    </r>
    <r>
      <rPr>
        <sz val="10"/>
        <rFont val="宋体"/>
        <charset val="0"/>
      </rPr>
      <t>7.</t>
    </r>
    <r>
      <rPr>
        <sz val="10"/>
        <rFont val="宋体"/>
        <charset val="134"/>
      </rPr>
      <t>其他。</t>
    </r>
  </si>
  <si>
    <t>尖锐湿疣灼除治疗</t>
  </si>
  <si>
    <r>
      <rPr>
        <sz val="10"/>
        <rFont val="宋体"/>
        <charset val="134"/>
      </rPr>
      <t>计价部位分为：</t>
    </r>
    <r>
      <rPr>
        <sz val="10"/>
        <rFont val="Times New Roman"/>
        <charset val="0"/>
      </rPr>
      <t>1.</t>
    </r>
    <r>
      <rPr>
        <sz val="10"/>
        <rFont val="宋体"/>
        <charset val="134"/>
      </rPr>
      <t>外生殖器；</t>
    </r>
    <r>
      <rPr>
        <sz val="10"/>
        <rFont val="Times New Roman"/>
        <charset val="0"/>
      </rPr>
      <t>2.</t>
    </r>
    <r>
      <rPr>
        <sz val="10"/>
        <rFont val="宋体"/>
        <charset val="134"/>
      </rPr>
      <t>阴道；</t>
    </r>
    <r>
      <rPr>
        <sz val="10"/>
        <rFont val="Times New Roman"/>
        <charset val="0"/>
      </rPr>
      <t>3.</t>
    </r>
    <r>
      <rPr>
        <sz val="10"/>
        <rFont val="宋体"/>
        <charset val="134"/>
      </rPr>
      <t>宫颈；</t>
    </r>
    <r>
      <rPr>
        <sz val="10"/>
        <rFont val="Times New Roman"/>
        <charset val="0"/>
      </rPr>
      <t>4.</t>
    </r>
    <r>
      <rPr>
        <sz val="10"/>
        <rFont val="宋体"/>
        <charset val="134"/>
      </rPr>
      <t>会阴；</t>
    </r>
    <r>
      <rPr>
        <sz val="10"/>
        <rFont val="Times New Roman"/>
        <charset val="0"/>
      </rPr>
      <t>5.</t>
    </r>
    <r>
      <rPr>
        <sz val="10"/>
        <rFont val="宋体"/>
        <charset val="134"/>
      </rPr>
      <t>肛周；</t>
    </r>
    <r>
      <rPr>
        <sz val="10"/>
        <rFont val="Times New Roman"/>
        <charset val="0"/>
      </rPr>
      <t>6.</t>
    </r>
    <r>
      <rPr>
        <sz val="10"/>
        <rFont val="宋体"/>
        <charset val="134"/>
      </rPr>
      <t>肛管；</t>
    </r>
    <r>
      <rPr>
        <sz val="10"/>
        <rFont val="Times New Roman"/>
        <charset val="0"/>
      </rPr>
      <t>7.</t>
    </r>
    <r>
      <rPr>
        <sz val="10"/>
        <rFont val="宋体"/>
        <charset val="134"/>
      </rPr>
      <t>其他。</t>
    </r>
  </si>
</sst>
</file>

<file path=xl/styles.xml><?xml version="1.0" encoding="utf-8"?>
<styleSheet xmlns="http://schemas.openxmlformats.org/spreadsheetml/2006/main">
  <numFmts count="7">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178" formatCode="0.0_ "/>
  </numFmts>
  <fonts count="45">
    <font>
      <sz val="12"/>
      <name val="宋体"/>
      <charset val="134"/>
    </font>
    <font>
      <sz val="12"/>
      <color theme="1"/>
      <name val="宋体"/>
      <charset val="134"/>
    </font>
    <font>
      <b/>
      <sz val="9"/>
      <color theme="1"/>
      <name val="Times New Roman"/>
      <charset val="0"/>
    </font>
    <font>
      <sz val="9"/>
      <color theme="1"/>
      <name val="Times New Roman"/>
      <charset val="0"/>
    </font>
    <font>
      <sz val="9"/>
      <name val="Times New Roman"/>
      <charset val="0"/>
    </font>
    <font>
      <sz val="10"/>
      <color theme="1"/>
      <name val="Times New Roman"/>
      <charset val="0"/>
    </font>
    <font>
      <sz val="16"/>
      <name val="黑体"/>
      <charset val="134"/>
    </font>
    <font>
      <sz val="16"/>
      <name val="Times New Roman"/>
      <charset val="0"/>
    </font>
    <font>
      <sz val="10"/>
      <name val="Times New Roman"/>
      <charset val="0"/>
    </font>
    <font>
      <sz val="22"/>
      <name val="方正小标宋简体"/>
      <charset val="134"/>
    </font>
    <font>
      <sz val="16"/>
      <name val="方正小标宋简体"/>
      <charset val="134"/>
    </font>
    <font>
      <b/>
      <sz val="10"/>
      <name val="宋体"/>
      <charset val="134"/>
    </font>
    <font>
      <sz val="10"/>
      <name val="宋体"/>
      <charset val="0"/>
    </font>
    <font>
      <sz val="10"/>
      <name val="宋体"/>
      <charset val="134"/>
    </font>
    <font>
      <strike/>
      <sz val="10"/>
      <name val="Times New Roman"/>
      <charset val="0"/>
    </font>
    <font>
      <b/>
      <sz val="9"/>
      <name val="Times New Roman"/>
      <charset val="0"/>
    </font>
    <font>
      <sz val="9"/>
      <name val="宋体"/>
      <charset val="0"/>
    </font>
    <font>
      <strike/>
      <sz val="10"/>
      <name val="宋体"/>
      <charset val="134"/>
    </font>
    <font>
      <b/>
      <sz val="10"/>
      <name val="黑体"/>
      <charset val="134"/>
    </font>
    <font>
      <b/>
      <sz val="10"/>
      <name val="黑体"/>
      <charset val="0"/>
    </font>
    <font>
      <sz val="9"/>
      <name val="宋体"/>
      <charset val="134"/>
    </font>
    <font>
      <strike/>
      <sz val="9"/>
      <name val="宋体"/>
      <charset val="0"/>
    </font>
    <font>
      <strike/>
      <sz val="9"/>
      <name val="Times New Roman"/>
      <charset val="0"/>
    </font>
    <font>
      <sz val="9"/>
      <name val="等线"/>
      <charset val="134"/>
    </font>
    <font>
      <i/>
      <sz val="11"/>
      <color rgb="FF7F7F7F"/>
      <name val="宋体"/>
      <charset val="134"/>
      <scheme val="minor"/>
    </font>
    <font>
      <sz val="11"/>
      <color theme="0"/>
      <name val="宋体"/>
      <charset val="134"/>
      <scheme val="minor"/>
    </font>
    <font>
      <sz val="11"/>
      <color rgb="FF9C0006"/>
      <name val="宋体"/>
      <charset val="134"/>
      <scheme val="minor"/>
    </font>
    <font>
      <sz val="11"/>
      <color rgb="FFFA7D00"/>
      <name val="宋体"/>
      <charset val="134"/>
      <scheme val="minor"/>
    </font>
    <font>
      <sz val="11"/>
      <color theme="1"/>
      <name val="宋体"/>
      <charset val="134"/>
      <scheme val="minor"/>
    </font>
    <font>
      <b/>
      <sz val="11"/>
      <color rgb="FFFA7D00"/>
      <name val="宋体"/>
      <charset val="134"/>
      <scheme val="minor"/>
    </font>
    <font>
      <sz val="11"/>
      <color indexed="8"/>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b/>
      <sz val="11"/>
      <color rgb="FFFFFFFF"/>
      <name val="宋体"/>
      <charset val="134"/>
      <scheme val="minor"/>
    </font>
    <font>
      <sz val="11"/>
      <color rgb="FFFF0000"/>
      <name val="宋体"/>
      <charset val="134"/>
      <scheme val="minor"/>
    </font>
    <font>
      <b/>
      <sz val="11"/>
      <color theme="3"/>
      <name val="宋体"/>
      <charset val="134"/>
      <scheme val="minor"/>
    </font>
    <font>
      <u/>
      <sz val="11"/>
      <color rgb="FF800080"/>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theme="1"/>
      <name val="宋体"/>
      <charset val="134"/>
      <scheme val="minor"/>
    </font>
    <font>
      <sz val="11"/>
      <color rgb="FF9C6500"/>
      <name val="宋体"/>
      <charset val="134"/>
      <scheme val="minor"/>
    </font>
    <font>
      <sz val="10"/>
      <name val="Times New Roman"/>
      <charset val="134"/>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28" fillId="9" borderId="0" applyNumberFormat="0" applyBorder="0" applyAlignment="0" applyProtection="0">
      <alignment vertical="center"/>
    </xf>
    <xf numFmtId="0" fontId="31"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1" borderId="0" applyNumberFormat="0" applyBorder="0" applyAlignment="0" applyProtection="0">
      <alignment vertical="center"/>
    </xf>
    <xf numFmtId="0" fontId="26" fillId="3" borderId="0" applyNumberFormat="0" applyBorder="0" applyAlignment="0" applyProtection="0">
      <alignment vertical="center"/>
    </xf>
    <xf numFmtId="43" fontId="0" fillId="0" borderId="0" applyFont="0" applyFill="0" applyBorder="0" applyAlignment="0" applyProtection="0">
      <alignment vertical="center"/>
    </xf>
    <xf numFmtId="0" fontId="25" fillId="1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37" fillId="0" borderId="0" applyNumberFormat="0" applyFill="0" applyBorder="0" applyAlignment="0" applyProtection="0">
      <alignment vertical="center"/>
    </xf>
    <xf numFmtId="0" fontId="30" fillId="7" borderId="4" applyNumberFormat="0" applyFont="0" applyAlignment="0" applyProtection="0">
      <alignment vertical="center"/>
    </xf>
    <xf numFmtId="0" fontId="25" fillId="2"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9" fillId="0" borderId="7" applyNumberFormat="0" applyFill="0" applyAlignment="0" applyProtection="0">
      <alignment vertical="center"/>
    </xf>
    <xf numFmtId="0" fontId="40" fillId="0" borderId="7" applyNumberFormat="0" applyFill="0" applyAlignment="0" applyProtection="0">
      <alignment vertical="center"/>
    </xf>
    <xf numFmtId="0" fontId="25" fillId="17" borderId="0" applyNumberFormat="0" applyBorder="0" applyAlignment="0" applyProtection="0">
      <alignment vertical="center"/>
    </xf>
    <xf numFmtId="0" fontId="36" fillId="0" borderId="6" applyNumberFormat="0" applyFill="0" applyAlignment="0" applyProtection="0">
      <alignment vertical="center"/>
    </xf>
    <xf numFmtId="0" fontId="25" fillId="19" borderId="0" applyNumberFormat="0" applyBorder="0" applyAlignment="0" applyProtection="0">
      <alignment vertical="center"/>
    </xf>
    <xf numFmtId="0" fontId="41" fillId="6" borderId="8" applyNumberFormat="0" applyAlignment="0" applyProtection="0">
      <alignment vertical="center"/>
    </xf>
    <xf numFmtId="0" fontId="29" fillId="6" borderId="3" applyNumberFormat="0" applyAlignment="0" applyProtection="0">
      <alignment vertical="center"/>
    </xf>
    <xf numFmtId="0" fontId="34" fillId="14" borderId="5" applyNumberFormat="0" applyAlignment="0" applyProtection="0">
      <alignment vertical="center"/>
    </xf>
    <xf numFmtId="0" fontId="28" fillId="20" borderId="0" applyNumberFormat="0" applyBorder="0" applyAlignment="0" applyProtection="0">
      <alignment vertical="center"/>
    </xf>
    <xf numFmtId="0" fontId="25" fillId="4" borderId="0" applyNumberFormat="0" applyBorder="0" applyAlignment="0" applyProtection="0">
      <alignment vertical="center"/>
    </xf>
    <xf numFmtId="0" fontId="27" fillId="0" borderId="2" applyNumberFormat="0" applyFill="0" applyAlignment="0" applyProtection="0">
      <alignment vertical="center"/>
    </xf>
    <xf numFmtId="0" fontId="0" fillId="0" borderId="0"/>
    <xf numFmtId="0" fontId="42" fillId="0" borderId="9" applyNumberFormat="0" applyFill="0" applyAlignment="0" applyProtection="0">
      <alignment vertical="center"/>
    </xf>
    <xf numFmtId="0" fontId="32" fillId="12" borderId="0" applyNumberFormat="0" applyBorder="0" applyAlignment="0" applyProtection="0">
      <alignment vertical="center"/>
    </xf>
    <xf numFmtId="0" fontId="43" fillId="22" borderId="0" applyNumberFormat="0" applyBorder="0" applyAlignment="0" applyProtection="0">
      <alignment vertical="center"/>
    </xf>
    <xf numFmtId="0" fontId="28" fillId="16"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15" borderId="0" applyNumberFormat="0" applyBorder="0" applyAlignment="0" applyProtection="0">
      <alignment vertical="center"/>
    </xf>
    <xf numFmtId="0" fontId="25" fillId="21" borderId="0" applyNumberFormat="0" applyBorder="0" applyAlignment="0" applyProtection="0">
      <alignment vertical="center"/>
    </xf>
    <xf numFmtId="0" fontId="25" fillId="8" borderId="0" applyNumberFormat="0" applyBorder="0" applyAlignment="0" applyProtection="0">
      <alignment vertical="center"/>
    </xf>
    <xf numFmtId="0" fontId="28" fillId="27" borderId="0" applyNumberFormat="0" applyBorder="0" applyAlignment="0" applyProtection="0">
      <alignment vertical="center"/>
    </xf>
    <xf numFmtId="0" fontId="28" fillId="5" borderId="0" applyNumberFormat="0" applyBorder="0" applyAlignment="0" applyProtection="0">
      <alignment vertical="center"/>
    </xf>
    <xf numFmtId="0" fontId="25" fillId="28" borderId="0" applyNumberFormat="0" applyBorder="0" applyAlignment="0" applyProtection="0">
      <alignment vertical="center"/>
    </xf>
    <xf numFmtId="0" fontId="0" fillId="0" borderId="0" applyProtection="0"/>
    <xf numFmtId="0" fontId="28" fillId="1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xf numFmtId="0" fontId="0" fillId="0" borderId="0"/>
    <xf numFmtId="0" fontId="0" fillId="0" borderId="0"/>
    <xf numFmtId="0" fontId="0" fillId="0" borderId="0" applyProtection="0"/>
  </cellStyleXfs>
  <cellXfs count="132">
    <xf numFmtId="0" fontId="0" fillId="0" borderId="0" xfId="0">
      <alignment vertical="center"/>
    </xf>
    <xf numFmtId="0" fontId="1" fillId="0" borderId="0" xfId="52" applyFont="1" applyFill="1" applyBorder="1" applyAlignment="1">
      <alignment vertical="center"/>
    </xf>
    <xf numFmtId="0" fontId="2" fillId="0" borderId="0" xfId="52" applyFont="1" applyFill="1" applyBorder="1" applyAlignment="1">
      <alignment vertical="center"/>
    </xf>
    <xf numFmtId="0" fontId="3" fillId="0" borderId="0" xfId="12" applyFont="1" applyFill="1" applyBorder="1" applyAlignment="1">
      <alignment vertical="center"/>
    </xf>
    <xf numFmtId="0" fontId="3" fillId="0" borderId="0" xfId="52" applyFont="1" applyFill="1" applyBorder="1" applyAlignment="1">
      <alignment vertical="center"/>
    </xf>
    <xf numFmtId="0" fontId="4" fillId="0" borderId="0" xfId="52" applyFont="1" applyFill="1" applyBorder="1" applyAlignment="1">
      <alignment vertical="center"/>
    </xf>
    <xf numFmtId="0" fontId="5" fillId="0" borderId="0" xfId="52" applyFont="1" applyFill="1" applyBorder="1" applyAlignment="1">
      <alignment horizontal="center" vertical="center"/>
    </xf>
    <xf numFmtId="0" fontId="5" fillId="0" borderId="0" xfId="52" applyFont="1" applyFill="1" applyBorder="1" applyAlignment="1">
      <alignment vertical="center"/>
    </xf>
    <xf numFmtId="0" fontId="5" fillId="0" borderId="0" xfId="52" applyFont="1" applyFill="1" applyBorder="1" applyAlignment="1">
      <alignment horizontal="left" vertical="center"/>
    </xf>
    <xf numFmtId="0" fontId="3" fillId="0" borderId="0" xfId="52" applyFont="1" applyFill="1" applyBorder="1" applyAlignment="1">
      <alignment horizontal="left" vertical="center"/>
    </xf>
    <xf numFmtId="0" fontId="6" fillId="0" borderId="0" xfId="52" applyFont="1" applyFill="1" applyBorder="1" applyAlignment="1">
      <alignment vertical="center"/>
    </xf>
    <xf numFmtId="0" fontId="7" fillId="0" borderId="0" xfId="52" applyFont="1" applyFill="1" applyBorder="1" applyAlignment="1">
      <alignment vertical="center"/>
    </xf>
    <xf numFmtId="0" fontId="4" fillId="0" borderId="0" xfId="52" applyFont="1" applyFill="1" applyBorder="1" applyAlignment="1">
      <alignment horizontal="left" vertical="center"/>
    </xf>
    <xf numFmtId="0" fontId="8" fillId="0" borderId="0" xfId="52" applyFont="1" applyFill="1" applyBorder="1" applyAlignment="1">
      <alignment horizontal="left" vertical="center"/>
    </xf>
    <xf numFmtId="0" fontId="8" fillId="0" borderId="0" xfId="52" applyFont="1" applyFill="1" applyBorder="1" applyAlignment="1">
      <alignment horizontal="center" vertical="center"/>
    </xf>
    <xf numFmtId="0" fontId="9" fillId="0" borderId="0" xfId="52" applyFont="1" applyFill="1" applyAlignment="1">
      <alignment horizontal="center" vertical="center"/>
    </xf>
    <xf numFmtId="0" fontId="10" fillId="0" borderId="0" xfId="52" applyFont="1" applyFill="1" applyBorder="1" applyAlignment="1">
      <alignment horizontal="center" vertical="center"/>
    </xf>
    <xf numFmtId="0" fontId="11" fillId="0" borderId="1" xfId="52"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2" fillId="0" borderId="1" xfId="12" applyFont="1" applyFill="1" applyBorder="1" applyAlignment="1">
      <alignment vertical="center"/>
    </xf>
    <xf numFmtId="176" fontId="12" fillId="0" borderId="1" xfId="12" applyNumberFormat="1" applyFont="1" applyFill="1" applyBorder="1" applyAlignment="1">
      <alignment horizontal="left" vertical="center" wrapText="1"/>
    </xf>
    <xf numFmtId="0" fontId="12" fillId="0" borderId="1" xfId="12" applyFont="1" applyFill="1" applyBorder="1" applyAlignment="1">
      <alignment horizontal="left" vertical="center" wrapText="1"/>
    </xf>
    <xf numFmtId="0" fontId="13" fillId="0" borderId="1" xfId="12" applyFont="1" applyFill="1" applyBorder="1" applyAlignment="1">
      <alignment horizontal="center" vertical="center" wrapText="1"/>
    </xf>
    <xf numFmtId="0" fontId="13" fillId="0" borderId="1" xfId="46" applyFont="1" applyFill="1" applyBorder="1" applyAlignment="1" applyProtection="1">
      <alignment horizontal="left" vertical="center" wrapText="1"/>
    </xf>
    <xf numFmtId="0" fontId="8" fillId="0" borderId="1" xfId="54" applyFont="1" applyFill="1" applyBorder="1" applyAlignment="1">
      <alignment horizontal="center" vertical="center" wrapText="1"/>
    </xf>
    <xf numFmtId="176" fontId="8" fillId="0" borderId="1" xfId="54" applyNumberFormat="1" applyFont="1" applyFill="1" applyBorder="1" applyAlignment="1">
      <alignment horizontal="left" vertical="center" wrapText="1"/>
    </xf>
    <xf numFmtId="49" fontId="13" fillId="0" borderId="1" xfId="54" applyNumberFormat="1" applyFont="1" applyFill="1" applyBorder="1" applyAlignment="1">
      <alignment horizontal="left" vertical="center" wrapText="1"/>
    </xf>
    <xf numFmtId="0" fontId="8" fillId="0" borderId="1" xfId="54" applyFont="1" applyFill="1" applyBorder="1" applyAlignment="1">
      <alignment horizontal="left" vertical="center" wrapText="1"/>
    </xf>
    <xf numFmtId="0" fontId="13" fillId="0" borderId="1" xfId="54" applyFont="1" applyFill="1" applyBorder="1" applyAlignment="1">
      <alignment horizontal="center" vertical="center" wrapText="1"/>
    </xf>
    <xf numFmtId="0" fontId="14" fillId="0" borderId="1" xfId="52" applyFont="1" applyFill="1" applyBorder="1" applyAlignment="1">
      <alignment horizontal="left" vertical="center" wrapText="1"/>
    </xf>
    <xf numFmtId="0" fontId="12" fillId="0" borderId="1" xfId="52" applyFont="1" applyFill="1" applyBorder="1" applyAlignment="1">
      <alignment horizontal="center" vertical="center"/>
    </xf>
    <xf numFmtId="0" fontId="12" fillId="0" borderId="1" xfId="46" applyFont="1" applyFill="1" applyBorder="1" applyAlignment="1" applyProtection="1">
      <alignment horizontal="center" vertical="center" wrapText="1"/>
    </xf>
    <xf numFmtId="0" fontId="12" fillId="0" borderId="1" xfId="46" applyFont="1" applyFill="1" applyBorder="1" applyAlignment="1" applyProtection="1">
      <alignment horizontal="left" vertical="center" wrapText="1"/>
    </xf>
    <xf numFmtId="0" fontId="13" fillId="0" borderId="1" xfId="52" applyFont="1" applyFill="1" applyBorder="1" applyAlignment="1">
      <alignment horizontal="left" vertical="center" wrapText="1"/>
    </xf>
    <xf numFmtId="0" fontId="13" fillId="0" borderId="1" xfId="52" applyFont="1" applyFill="1" applyBorder="1" applyAlignment="1">
      <alignment horizontal="center" vertical="center" wrapText="1"/>
    </xf>
    <xf numFmtId="0" fontId="13" fillId="0" borderId="1" xfId="54"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1" xfId="52" applyFont="1" applyFill="1" applyBorder="1" applyAlignment="1">
      <alignment horizontal="left" vertical="center" wrapText="1"/>
    </xf>
    <xf numFmtId="0" fontId="13" fillId="0" borderId="1" xfId="12" applyFont="1" applyFill="1" applyBorder="1" applyAlignment="1">
      <alignment horizontal="left" vertical="center" wrapText="1"/>
    </xf>
    <xf numFmtId="0" fontId="12" fillId="0" borderId="1" xfId="12" applyFont="1" applyFill="1" applyBorder="1" applyAlignment="1">
      <alignment horizontal="center" vertical="center" wrapText="1"/>
    </xf>
    <xf numFmtId="0" fontId="12" fillId="0" borderId="1" xfId="12" applyFont="1" applyFill="1" applyBorder="1" applyAlignment="1">
      <alignment horizontal="justify" vertical="center" wrapText="1"/>
    </xf>
    <xf numFmtId="0" fontId="8" fillId="0" borderId="1" xfId="0" applyFont="1" applyFill="1" applyBorder="1" applyAlignment="1">
      <alignment horizontal="left" vertical="center" wrapText="1"/>
    </xf>
    <xf numFmtId="0" fontId="12" fillId="0" borderId="1" xfId="52" applyFont="1" applyFill="1" applyBorder="1" applyAlignment="1">
      <alignment horizontal="left" vertical="center"/>
    </xf>
    <xf numFmtId="0" fontId="13" fillId="0" borderId="1" xfId="54"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3" fillId="0" borderId="1" xfId="46" applyFont="1" applyFill="1" applyBorder="1" applyAlignment="1" applyProtection="1">
      <alignment horizontal="center"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0" fillId="0" borderId="0" xfId="52" applyFont="1" applyFill="1" applyBorder="1" applyAlignment="1">
      <alignment vertical="center"/>
    </xf>
    <xf numFmtId="0" fontId="15" fillId="0" borderId="0" xfId="52" applyFont="1" applyFill="1" applyBorder="1" applyAlignment="1">
      <alignment vertical="center"/>
    </xf>
    <xf numFmtId="0" fontId="4" fillId="0" borderId="0" xfId="12" applyFont="1" applyFill="1" applyBorder="1" applyAlignment="1">
      <alignment vertical="center"/>
    </xf>
    <xf numFmtId="177" fontId="12" fillId="0" borderId="1" xfId="52" applyNumberFormat="1" applyFont="1" applyFill="1" applyBorder="1" applyAlignment="1">
      <alignment horizontal="center" vertical="center" wrapText="1"/>
    </xf>
    <xf numFmtId="0" fontId="12" fillId="0" borderId="1" xfId="52" applyNumberFormat="1" applyFont="1" applyFill="1" applyBorder="1" applyAlignment="1">
      <alignment horizontal="center" vertical="center" wrapText="1"/>
    </xf>
    <xf numFmtId="0" fontId="16" fillId="0" borderId="0" xfId="52" applyFont="1" applyFill="1" applyBorder="1" applyAlignment="1">
      <alignment vertical="center" wrapText="1"/>
    </xf>
    <xf numFmtId="0" fontId="16" fillId="0" borderId="0" xfId="12" applyFont="1" applyFill="1" applyBorder="1" applyAlignment="1">
      <alignment vertical="center"/>
    </xf>
    <xf numFmtId="0" fontId="14" fillId="0" borderId="1" xfId="54" applyFont="1" applyFill="1" applyBorder="1" applyAlignment="1">
      <alignment horizontal="left" vertical="center" wrapText="1"/>
    </xf>
    <xf numFmtId="0" fontId="12" fillId="0" borderId="1" xfId="52" applyNumberFormat="1" applyFont="1" applyFill="1" applyBorder="1" applyAlignment="1">
      <alignment horizontal="left" vertical="center" wrapText="1"/>
    </xf>
    <xf numFmtId="177" fontId="8" fillId="0" borderId="1" xfId="54" applyNumberFormat="1" applyFont="1" applyFill="1" applyBorder="1" applyAlignment="1">
      <alignment horizontal="left" vertical="center" wrapText="1"/>
    </xf>
    <xf numFmtId="49" fontId="13"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49" fontId="12" fillId="0" borderId="1" xfId="12" applyNumberFormat="1" applyFont="1" applyFill="1" applyBorder="1" applyAlignment="1">
      <alignment horizontal="left" vertical="center" wrapText="1"/>
    </xf>
    <xf numFmtId="49" fontId="8" fillId="0" borderId="1" xfId="54" applyNumberFormat="1" applyFont="1" applyFill="1" applyBorder="1" applyAlignment="1">
      <alignment horizontal="left" vertical="center" wrapText="1"/>
    </xf>
    <xf numFmtId="0" fontId="17" fillId="0" borderId="1" xfId="54" applyFont="1" applyFill="1" applyBorder="1" applyAlignment="1">
      <alignment horizontal="left" vertical="center" wrapText="1"/>
    </xf>
    <xf numFmtId="0" fontId="8" fillId="0" borderId="1" xfId="52" applyFont="1" applyFill="1" applyBorder="1" applyAlignment="1">
      <alignment horizontal="center" vertical="center"/>
    </xf>
    <xf numFmtId="49" fontId="13" fillId="0" borderId="1" xfId="54" applyNumberFormat="1" applyFont="1" applyFill="1" applyBorder="1" applyAlignment="1">
      <alignment horizontal="center" vertical="center" wrapText="1"/>
    </xf>
    <xf numFmtId="0" fontId="13" fillId="0" borderId="1" xfId="52" applyFont="1" applyFill="1" applyBorder="1" applyAlignment="1">
      <alignment horizontal="center" vertical="center"/>
    </xf>
    <xf numFmtId="0" fontId="1" fillId="0" borderId="0" xfId="52" applyFont="1" applyFill="1" applyAlignment="1">
      <alignment vertical="center"/>
    </xf>
    <xf numFmtId="0" fontId="1" fillId="0" borderId="0" xfId="0" applyFont="1" applyFill="1">
      <alignment vertical="center"/>
    </xf>
    <xf numFmtId="0" fontId="10" fillId="0" borderId="0" xfId="0"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20"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52" applyFont="1" applyFill="1" applyBorder="1" applyAlignment="1">
      <alignment horizontal="center" vertical="center" wrapText="1"/>
    </xf>
    <xf numFmtId="0" fontId="16" fillId="0" borderId="1" xfId="12" applyNumberFormat="1" applyFont="1" applyFill="1" applyBorder="1" applyAlignment="1">
      <alignment horizontal="left" vertical="center" wrapText="1"/>
    </xf>
    <xf numFmtId="0" fontId="20" fillId="0" borderId="1" xfId="52" applyFont="1" applyFill="1" applyBorder="1" applyAlignment="1">
      <alignment horizontal="left" vertical="center" wrapText="1"/>
    </xf>
    <xf numFmtId="0" fontId="16" fillId="0" borderId="1" xfId="52" applyFont="1" applyFill="1" applyBorder="1" applyAlignment="1">
      <alignment horizontal="left" vertical="center" wrapText="1"/>
    </xf>
    <xf numFmtId="0" fontId="20" fillId="0" borderId="1" xfId="52"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6" fillId="0" borderId="1" xfId="46" applyNumberFormat="1" applyFont="1" applyFill="1" applyBorder="1" applyAlignment="1">
      <alignment horizontal="left" vertical="center" wrapText="1"/>
    </xf>
    <xf numFmtId="0" fontId="4" fillId="0" borderId="1" xfId="54" applyFont="1" applyFill="1" applyBorder="1" applyAlignment="1">
      <alignment horizontal="center" vertical="center" wrapText="1"/>
    </xf>
    <xf numFmtId="0" fontId="4" fillId="0" borderId="1" xfId="54" applyFont="1" applyFill="1" applyBorder="1" applyAlignment="1">
      <alignment horizontal="left" vertical="center" wrapText="1"/>
    </xf>
    <xf numFmtId="49" fontId="20" fillId="0" borderId="1" xfId="54" applyNumberFormat="1" applyFont="1" applyFill="1" applyBorder="1" applyAlignment="1">
      <alignment horizontal="left" vertical="center" wrapText="1"/>
    </xf>
    <xf numFmtId="0" fontId="20" fillId="0" borderId="1" xfId="54" applyFont="1" applyFill="1" applyBorder="1" applyAlignment="1">
      <alignment horizontal="left" vertical="center" wrapText="1"/>
    </xf>
    <xf numFmtId="0" fontId="20" fillId="0" borderId="1" xfId="54" applyFont="1" applyFill="1" applyBorder="1" applyAlignment="1">
      <alignment horizontal="center" vertical="center" wrapText="1"/>
    </xf>
    <xf numFmtId="0" fontId="16" fillId="0" borderId="1" xfId="0" applyFont="1" applyFill="1" applyBorder="1">
      <alignment vertical="center"/>
    </xf>
    <xf numFmtId="0" fontId="16" fillId="0" borderId="1" xfId="55" applyNumberFormat="1" applyFont="1" applyFill="1" applyBorder="1" applyAlignment="1">
      <alignment horizontal="left" vertical="center" wrapText="1"/>
    </xf>
    <xf numFmtId="0" fontId="20" fillId="0" borderId="1" xfId="52" applyNumberFormat="1" applyFont="1" applyFill="1" applyBorder="1" applyAlignment="1">
      <alignment horizontal="center" vertical="center" wrapText="1"/>
    </xf>
    <xf numFmtId="0" fontId="16" fillId="0" borderId="1" xfId="52" applyNumberFormat="1" applyFont="1" applyFill="1" applyBorder="1" applyAlignment="1">
      <alignment horizontal="left" vertical="center" wrapText="1"/>
    </xf>
    <xf numFmtId="0" fontId="21" fillId="0" borderId="1" xfId="0" applyNumberFormat="1" applyFont="1" applyFill="1" applyBorder="1" applyAlignment="1">
      <alignment horizontal="left" vertical="center" wrapText="1"/>
    </xf>
    <xf numFmtId="0" fontId="16" fillId="0" borderId="1" xfId="55" applyNumberFormat="1" applyFont="1" applyFill="1" applyBorder="1" applyAlignment="1">
      <alignment vertical="center" wrapText="1"/>
    </xf>
    <xf numFmtId="0" fontId="16" fillId="0" borderId="1" xfId="54" applyFont="1" applyFill="1" applyBorder="1" applyAlignment="1">
      <alignment horizontal="left" vertical="center" wrapText="1"/>
    </xf>
    <xf numFmtId="0" fontId="16" fillId="0" borderId="1" xfId="52"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8" fillId="0" borderId="1" xfId="0" applyFont="1" applyFill="1" applyBorder="1" applyAlignment="1">
      <alignment horizontal="center" vertical="center"/>
    </xf>
    <xf numFmtId="0" fontId="20" fillId="0" borderId="1" xfId="0" applyNumberFormat="1" applyFont="1" applyFill="1" applyBorder="1" applyAlignment="1">
      <alignment horizontal="center" vertical="center"/>
    </xf>
    <xf numFmtId="178" fontId="20" fillId="0" borderId="1" xfId="0" applyNumberFormat="1" applyFont="1" applyFill="1" applyBorder="1" applyAlignment="1">
      <alignment horizontal="center" vertical="center"/>
    </xf>
    <xf numFmtId="0" fontId="8" fillId="0" borderId="1" xfId="52"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16" fillId="0" borderId="1" xfId="0" applyFont="1" applyFill="1" applyBorder="1" applyAlignment="1">
      <alignment vertical="center"/>
    </xf>
    <xf numFmtId="0" fontId="4" fillId="0" borderId="1" xfId="0" applyNumberFormat="1" applyFont="1" applyFill="1" applyBorder="1" applyAlignment="1">
      <alignment horizontal="center" vertical="center" wrapText="1"/>
    </xf>
    <xf numFmtId="49" fontId="20" fillId="0" borderId="1" xfId="52" applyNumberFormat="1" applyFont="1" applyFill="1" applyBorder="1" applyAlignment="1">
      <alignment horizontal="left" vertical="center" wrapText="1"/>
    </xf>
    <xf numFmtId="0" fontId="4" fillId="0" borderId="1" xfId="52" applyFont="1" applyFill="1" applyBorder="1" applyAlignment="1">
      <alignment horizontal="left" vertical="center" wrapText="1"/>
    </xf>
    <xf numFmtId="0" fontId="16" fillId="0" borderId="1" xfId="12" applyNumberFormat="1" applyFont="1" applyFill="1" applyBorder="1" applyAlignment="1">
      <alignment vertical="center" wrapText="1"/>
    </xf>
    <xf numFmtId="0" fontId="4" fillId="0" borderId="1" xfId="12" applyNumberFormat="1" applyFont="1" applyFill="1" applyBorder="1" applyAlignment="1">
      <alignment horizontal="left" vertical="center" wrapText="1"/>
    </xf>
    <xf numFmtId="0" fontId="22" fillId="0" borderId="1" xfId="0" applyNumberFormat="1" applyFont="1" applyFill="1" applyBorder="1" applyAlignment="1">
      <alignment horizontal="left" vertical="center" wrapText="1"/>
    </xf>
    <xf numFmtId="0" fontId="16" fillId="0" borderId="1" xfId="31" applyNumberFormat="1" applyFont="1" applyFill="1" applyBorder="1" applyAlignment="1">
      <alignment vertical="center" wrapText="1"/>
    </xf>
    <xf numFmtId="0" fontId="4" fillId="0" borderId="1" xfId="52" applyFont="1" applyFill="1" applyBorder="1" applyAlignment="1">
      <alignment horizontal="center" vertical="center" wrapText="1"/>
    </xf>
    <xf numFmtId="0" fontId="4" fillId="0" borderId="1" xfId="31" applyNumberFormat="1" applyFont="1" applyFill="1" applyBorder="1" applyAlignment="1">
      <alignment horizontal="left" vertical="center" wrapText="1"/>
    </xf>
    <xf numFmtId="0" fontId="16" fillId="0" borderId="1" xfId="54" applyFont="1" applyFill="1" applyBorder="1" applyAlignment="1">
      <alignment horizontal="center" vertical="center" wrapText="1"/>
    </xf>
    <xf numFmtId="0" fontId="12" fillId="0" borderId="1" xfId="53" applyFont="1" applyFill="1" applyBorder="1" applyAlignment="1">
      <alignment vertical="center" wrapText="1"/>
    </xf>
    <xf numFmtId="0" fontId="20" fillId="0" borderId="1" xfId="54" applyNumberFormat="1" applyFont="1" applyFill="1" applyBorder="1" applyAlignment="1">
      <alignment horizontal="center" vertical="center" wrapText="1"/>
    </xf>
    <xf numFmtId="0" fontId="16" fillId="0" borderId="1" xfId="54" applyNumberFormat="1" applyFont="1" applyFill="1" applyBorder="1" applyAlignment="1">
      <alignment horizontal="left" vertical="center" wrapText="1"/>
    </xf>
    <xf numFmtId="0" fontId="23" fillId="0" borderId="1" xfId="0" applyFont="1" applyFill="1" applyBorder="1" applyAlignment="1">
      <alignment wrapText="1"/>
    </xf>
    <xf numFmtId="0" fontId="16" fillId="0" borderId="1" xfId="0" applyNumberFormat="1" applyFont="1" applyFill="1" applyBorder="1" applyAlignment="1">
      <alignment horizontal="center" vertical="center"/>
    </xf>
    <xf numFmtId="49" fontId="16" fillId="0" borderId="1" xfId="31" applyNumberFormat="1" applyFont="1" applyFill="1" applyBorder="1" applyAlignment="1">
      <alignment vertical="center" wrapText="1"/>
    </xf>
    <xf numFmtId="49" fontId="4" fillId="0" borderId="1" xfId="31" applyNumberFormat="1" applyFont="1" applyFill="1" applyBorder="1" applyAlignment="1">
      <alignment horizontal="left" vertical="center" wrapText="1"/>
    </xf>
    <xf numFmtId="0" fontId="16" fillId="0" borderId="1" xfId="54" applyNumberFormat="1" applyFont="1" applyFill="1" applyBorder="1" applyAlignment="1">
      <alignment horizontal="center" vertical="center" wrapText="1"/>
    </xf>
    <xf numFmtId="0" fontId="20" fillId="0" borderId="1" xfId="54"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xf>
    <xf numFmtId="0" fontId="4" fillId="0" borderId="1" xfId="0" applyFont="1" applyFill="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医疗服务 _2 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4" xfId="53"/>
    <cellStyle name="常规_Sheet1" xfId="54"/>
    <cellStyle name="常规_临床诊疗类_Sheet1 2" xfId="55"/>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A9D08E"/>
      <color rgb="005B9BD5"/>
      <color rgb="00FCE4D6"/>
      <color rgb="00C6E0B4"/>
      <color rgb="00E2EFDA"/>
      <color rgb="0092D050"/>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2"/>
  <sheetViews>
    <sheetView tabSelected="1" workbookViewId="0">
      <pane ySplit="5" topLeftCell="A5" activePane="bottomLeft" state="frozen"/>
      <selection/>
      <selection pane="bottomLeft" activeCell="J6" sqref="J6"/>
    </sheetView>
  </sheetViews>
  <sheetFormatPr defaultColWidth="8.8" defaultRowHeight="14.25"/>
  <cols>
    <col min="1" max="1" width="5.375" style="70" customWidth="1"/>
    <col min="2" max="2" width="11.125" style="70" customWidth="1"/>
    <col min="3" max="3" width="11.25" style="70" customWidth="1"/>
    <col min="4" max="4" width="15.125" style="70" customWidth="1"/>
    <col min="5" max="5" width="27.625" style="70" customWidth="1"/>
    <col min="6" max="6" width="9.25" style="70" customWidth="1"/>
    <col min="7" max="7" width="9.75" style="70" customWidth="1"/>
    <col min="8" max="8" width="8.125" style="70" customWidth="1"/>
    <col min="9" max="9" width="12.875" style="70" customWidth="1"/>
    <col min="10" max="10" width="15.25" style="70" customWidth="1"/>
    <col min="11" max="11" width="15.5" style="70" customWidth="1"/>
    <col min="12" max="16384" width="8.8" style="70"/>
  </cols>
  <sheetData>
    <row r="1" s="1" customFormat="1" ht="20.25" spans="1:11">
      <c r="A1" s="10" t="s">
        <v>0</v>
      </c>
      <c r="B1" s="11"/>
      <c r="C1" s="11"/>
      <c r="D1" s="12"/>
      <c r="E1" s="12"/>
      <c r="F1" s="13"/>
      <c r="G1" s="14"/>
      <c r="H1" s="12"/>
      <c r="I1" s="51"/>
      <c r="J1" s="51"/>
      <c r="K1" s="51"/>
    </row>
    <row r="2" s="69" customFormat="1" ht="28.5" spans="1:11">
      <c r="A2" s="15" t="s">
        <v>1</v>
      </c>
      <c r="B2" s="15"/>
      <c r="C2" s="15"/>
      <c r="D2" s="15"/>
      <c r="E2" s="15"/>
      <c r="F2" s="15"/>
      <c r="G2" s="15"/>
      <c r="H2" s="15"/>
      <c r="I2" s="15"/>
      <c r="J2" s="15"/>
      <c r="K2" s="15"/>
    </row>
    <row r="3" ht="21" spans="1:11">
      <c r="A3" s="71" t="s">
        <v>2</v>
      </c>
      <c r="B3" s="71"/>
      <c r="C3" s="71"/>
      <c r="D3" s="71"/>
      <c r="E3" s="71"/>
      <c r="F3" s="71"/>
      <c r="G3" s="71"/>
      <c r="H3" s="71"/>
      <c r="I3" s="71"/>
      <c r="J3" s="71"/>
      <c r="K3" s="71"/>
    </row>
    <row r="4" spans="1:11">
      <c r="A4" s="72" t="s">
        <v>3</v>
      </c>
      <c r="B4" s="72" t="s">
        <v>4</v>
      </c>
      <c r="C4" s="73" t="s">
        <v>5</v>
      </c>
      <c r="D4" s="72" t="s">
        <v>6</v>
      </c>
      <c r="E4" s="72" t="s">
        <v>7</v>
      </c>
      <c r="F4" s="72" t="s">
        <v>8</v>
      </c>
      <c r="G4" s="72" t="s">
        <v>9</v>
      </c>
      <c r="H4" s="73" t="s">
        <v>10</v>
      </c>
      <c r="I4" s="103" t="s">
        <v>11</v>
      </c>
      <c r="J4" s="103"/>
      <c r="K4" s="103"/>
    </row>
    <row r="5" spans="1:11">
      <c r="A5" s="72"/>
      <c r="B5" s="72"/>
      <c r="C5" s="73"/>
      <c r="D5" s="72"/>
      <c r="E5" s="72"/>
      <c r="F5" s="72"/>
      <c r="G5" s="72"/>
      <c r="H5" s="73"/>
      <c r="I5" s="103" t="s">
        <v>12</v>
      </c>
      <c r="J5" s="103" t="s">
        <v>13</v>
      </c>
      <c r="K5" s="103" t="s">
        <v>14</v>
      </c>
    </row>
    <row r="6" ht="90" customHeight="1" spans="1:11">
      <c r="A6" s="74">
        <v>1</v>
      </c>
      <c r="B6" s="74" t="s">
        <v>15</v>
      </c>
      <c r="C6" s="75" t="s">
        <v>16</v>
      </c>
      <c r="D6" s="76" t="s">
        <v>17</v>
      </c>
      <c r="E6" s="76" t="s">
        <v>18</v>
      </c>
      <c r="F6" s="77"/>
      <c r="G6" s="78" t="s">
        <v>19</v>
      </c>
      <c r="H6" s="75"/>
      <c r="I6" s="87" t="s">
        <v>20</v>
      </c>
      <c r="J6" s="87" t="s">
        <v>20</v>
      </c>
      <c r="K6" s="87" t="s">
        <v>20</v>
      </c>
    </row>
    <row r="7" ht="22.5" spans="1:11">
      <c r="A7" s="74">
        <v>2</v>
      </c>
      <c r="B7" s="74" t="s">
        <v>21</v>
      </c>
      <c r="C7" s="79" t="s">
        <v>22</v>
      </c>
      <c r="D7" s="76" t="s">
        <v>23</v>
      </c>
      <c r="E7" s="76" t="s">
        <v>24</v>
      </c>
      <c r="F7" s="75"/>
      <c r="G7" s="78" t="s">
        <v>19</v>
      </c>
      <c r="H7" s="75"/>
      <c r="I7" s="104">
        <v>18.9</v>
      </c>
      <c r="J7" s="105">
        <f t="shared" ref="J7:J70" si="0">I7*(1-8.2%)</f>
        <v>17.3502</v>
      </c>
      <c r="K7" s="105">
        <f t="shared" ref="K7:K70" si="1">I7*(1-16.2%)</f>
        <v>15.8382</v>
      </c>
    </row>
    <row r="8" ht="22.5" spans="1:11">
      <c r="A8" s="74">
        <v>3</v>
      </c>
      <c r="B8" s="80" t="s">
        <v>25</v>
      </c>
      <c r="C8" s="81" t="s">
        <v>26</v>
      </c>
      <c r="D8" s="82" t="s">
        <v>27</v>
      </c>
      <c r="E8" s="76" t="s">
        <v>28</v>
      </c>
      <c r="F8" s="83"/>
      <c r="G8" s="84" t="s">
        <v>19</v>
      </c>
      <c r="H8" s="79"/>
      <c r="I8" s="104">
        <v>25.2</v>
      </c>
      <c r="J8" s="105">
        <f t="shared" si="0"/>
        <v>23.1336</v>
      </c>
      <c r="K8" s="105">
        <f t="shared" si="1"/>
        <v>21.1176</v>
      </c>
    </row>
    <row r="9" ht="22.5" spans="1:11">
      <c r="A9" s="74">
        <v>4</v>
      </c>
      <c r="B9" s="80" t="s">
        <v>25</v>
      </c>
      <c r="C9" s="81" t="s">
        <v>29</v>
      </c>
      <c r="D9" s="82" t="s">
        <v>30</v>
      </c>
      <c r="E9" s="76" t="s">
        <v>31</v>
      </c>
      <c r="F9" s="83"/>
      <c r="G9" s="84" t="s">
        <v>19</v>
      </c>
      <c r="H9" s="77"/>
      <c r="I9" s="104">
        <v>72</v>
      </c>
      <c r="J9" s="105">
        <f t="shared" si="0"/>
        <v>66.096</v>
      </c>
      <c r="K9" s="105">
        <f t="shared" si="1"/>
        <v>60.336</v>
      </c>
    </row>
    <row r="10" ht="22.5" spans="1:11">
      <c r="A10" s="74">
        <v>5</v>
      </c>
      <c r="B10" s="74" t="s">
        <v>32</v>
      </c>
      <c r="C10" s="81" t="s">
        <v>33</v>
      </c>
      <c r="D10" s="76" t="s">
        <v>34</v>
      </c>
      <c r="E10" s="76" t="s">
        <v>35</v>
      </c>
      <c r="F10" s="75"/>
      <c r="G10" s="78" t="s">
        <v>19</v>
      </c>
      <c r="H10" s="76" t="s">
        <v>36</v>
      </c>
      <c r="I10" s="104">
        <v>23.4</v>
      </c>
      <c r="J10" s="105">
        <f t="shared" si="0"/>
        <v>21.4812</v>
      </c>
      <c r="K10" s="105">
        <f t="shared" si="1"/>
        <v>19.6092</v>
      </c>
    </row>
    <row r="11" ht="22.5" spans="1:11">
      <c r="A11" s="74">
        <v>6</v>
      </c>
      <c r="B11" s="80" t="s">
        <v>32</v>
      </c>
      <c r="C11" s="81" t="s">
        <v>37</v>
      </c>
      <c r="D11" s="82" t="s">
        <v>38</v>
      </c>
      <c r="E11" s="76" t="s">
        <v>39</v>
      </c>
      <c r="F11" s="80"/>
      <c r="G11" s="84" t="s">
        <v>19</v>
      </c>
      <c r="H11" s="76" t="s">
        <v>40</v>
      </c>
      <c r="I11" s="104">
        <v>27</v>
      </c>
      <c r="J11" s="105">
        <f t="shared" si="0"/>
        <v>24.786</v>
      </c>
      <c r="K11" s="105">
        <f t="shared" si="1"/>
        <v>22.626</v>
      </c>
    </row>
    <row r="12" spans="1:11">
      <c r="A12" s="74">
        <v>7</v>
      </c>
      <c r="B12" s="85" t="s">
        <v>32</v>
      </c>
      <c r="C12" s="81" t="s">
        <v>41</v>
      </c>
      <c r="D12" s="86" t="s">
        <v>42</v>
      </c>
      <c r="E12" s="76" t="s">
        <v>43</v>
      </c>
      <c r="F12" s="79"/>
      <c r="G12" s="87" t="s">
        <v>44</v>
      </c>
      <c r="H12" s="79"/>
      <c r="I12" s="104">
        <v>54</v>
      </c>
      <c r="J12" s="105">
        <f t="shared" si="0"/>
        <v>49.572</v>
      </c>
      <c r="K12" s="105">
        <f t="shared" si="1"/>
        <v>45.252</v>
      </c>
    </row>
    <row r="13" ht="45" spans="1:11">
      <c r="A13" s="74">
        <v>8</v>
      </c>
      <c r="B13" s="85" t="s">
        <v>32</v>
      </c>
      <c r="C13" s="81" t="s">
        <v>45</v>
      </c>
      <c r="D13" s="86" t="s">
        <v>46</v>
      </c>
      <c r="E13" s="76" t="s">
        <v>47</v>
      </c>
      <c r="F13" s="79"/>
      <c r="G13" s="87" t="s">
        <v>48</v>
      </c>
      <c r="H13" s="79"/>
      <c r="I13" s="104">
        <v>162</v>
      </c>
      <c r="J13" s="105">
        <f t="shared" si="0"/>
        <v>148.716</v>
      </c>
      <c r="K13" s="105">
        <f t="shared" si="1"/>
        <v>135.756</v>
      </c>
    </row>
    <row r="14" spans="1:11">
      <c r="A14" s="74">
        <v>9</v>
      </c>
      <c r="B14" s="85" t="s">
        <v>32</v>
      </c>
      <c r="C14" s="81" t="s">
        <v>49</v>
      </c>
      <c r="D14" s="86" t="s">
        <v>50</v>
      </c>
      <c r="E14" s="76" t="s">
        <v>51</v>
      </c>
      <c r="F14" s="86" t="s">
        <v>52</v>
      </c>
      <c r="G14" s="87" t="s">
        <v>19</v>
      </c>
      <c r="H14" s="79"/>
      <c r="I14" s="104">
        <v>90</v>
      </c>
      <c r="J14" s="105">
        <f t="shared" si="0"/>
        <v>82.62</v>
      </c>
      <c r="K14" s="105">
        <f t="shared" si="1"/>
        <v>75.42</v>
      </c>
    </row>
    <row r="15" ht="33.75" spans="1:11">
      <c r="A15" s="74">
        <v>10</v>
      </c>
      <c r="B15" s="74" t="s">
        <v>53</v>
      </c>
      <c r="C15" s="88" t="s">
        <v>54</v>
      </c>
      <c r="D15" s="76" t="s">
        <v>55</v>
      </c>
      <c r="E15" s="76" t="s">
        <v>56</v>
      </c>
      <c r="F15" s="75"/>
      <c r="G15" s="78" t="s">
        <v>19</v>
      </c>
      <c r="H15" s="75"/>
      <c r="I15" s="104">
        <v>162</v>
      </c>
      <c r="J15" s="105">
        <f t="shared" si="0"/>
        <v>148.716</v>
      </c>
      <c r="K15" s="105">
        <f t="shared" si="1"/>
        <v>135.756</v>
      </c>
    </row>
    <row r="16" ht="22.5" spans="1:11">
      <c r="A16" s="74">
        <v>11</v>
      </c>
      <c r="B16" s="74" t="s">
        <v>53</v>
      </c>
      <c r="C16" s="88" t="s">
        <v>57</v>
      </c>
      <c r="D16" s="76" t="s">
        <v>58</v>
      </c>
      <c r="E16" s="76" t="s">
        <v>59</v>
      </c>
      <c r="F16" s="75"/>
      <c r="G16" s="78" t="s">
        <v>60</v>
      </c>
      <c r="H16" s="75"/>
      <c r="I16" s="104">
        <v>115.2</v>
      </c>
      <c r="J16" s="105">
        <f t="shared" si="0"/>
        <v>105.7536</v>
      </c>
      <c r="K16" s="105">
        <f t="shared" si="1"/>
        <v>96.5376</v>
      </c>
    </row>
    <row r="17" ht="22.5" spans="1:11">
      <c r="A17" s="74">
        <v>12</v>
      </c>
      <c r="B17" s="85" t="s">
        <v>53</v>
      </c>
      <c r="C17" s="88" t="s">
        <v>61</v>
      </c>
      <c r="D17" s="86" t="s">
        <v>62</v>
      </c>
      <c r="E17" s="76" t="s">
        <v>63</v>
      </c>
      <c r="F17" s="79"/>
      <c r="G17" s="87" t="s">
        <v>60</v>
      </c>
      <c r="H17" s="79"/>
      <c r="I17" s="104">
        <v>193.5</v>
      </c>
      <c r="J17" s="105">
        <f t="shared" si="0"/>
        <v>177.633</v>
      </c>
      <c r="K17" s="105">
        <f t="shared" si="1"/>
        <v>162.153</v>
      </c>
    </row>
    <row r="18" ht="45" spans="1:11">
      <c r="A18" s="74">
        <v>13</v>
      </c>
      <c r="B18" s="74" t="s">
        <v>53</v>
      </c>
      <c r="C18" s="88" t="s">
        <v>64</v>
      </c>
      <c r="D18" s="76" t="s">
        <v>65</v>
      </c>
      <c r="E18" s="76" t="s">
        <v>66</v>
      </c>
      <c r="F18" s="75"/>
      <c r="G18" s="78" t="s">
        <v>19</v>
      </c>
      <c r="H18" s="76" t="s">
        <v>67</v>
      </c>
      <c r="I18" s="104">
        <v>153</v>
      </c>
      <c r="J18" s="105">
        <f t="shared" si="0"/>
        <v>140.454</v>
      </c>
      <c r="K18" s="105">
        <f t="shared" si="1"/>
        <v>128.214</v>
      </c>
    </row>
    <row r="19" s="70" customFormat="1" ht="36" spans="1:11">
      <c r="A19" s="74"/>
      <c r="B19" s="89" t="s">
        <v>53</v>
      </c>
      <c r="C19" s="90" t="s">
        <v>68</v>
      </c>
      <c r="D19" s="91" t="s">
        <v>69</v>
      </c>
      <c r="E19" s="92" t="s">
        <v>70</v>
      </c>
      <c r="F19" s="90"/>
      <c r="G19" s="93" t="s">
        <v>19</v>
      </c>
      <c r="H19" s="90"/>
      <c r="I19" s="104">
        <v>76.5</v>
      </c>
      <c r="J19" s="105">
        <f t="shared" si="0"/>
        <v>70.227</v>
      </c>
      <c r="K19" s="105">
        <f t="shared" si="1"/>
        <v>64.107</v>
      </c>
    </row>
    <row r="20" spans="1:11">
      <c r="A20" s="74">
        <v>14</v>
      </c>
      <c r="B20" s="85" t="s">
        <v>53</v>
      </c>
      <c r="C20" s="88" t="s">
        <v>71</v>
      </c>
      <c r="D20" s="86" t="s">
        <v>72</v>
      </c>
      <c r="E20" s="76" t="s">
        <v>73</v>
      </c>
      <c r="F20" s="79"/>
      <c r="G20" s="87" t="s">
        <v>60</v>
      </c>
      <c r="H20" s="79"/>
      <c r="I20" s="104">
        <v>149.4</v>
      </c>
      <c r="J20" s="105">
        <f t="shared" si="0"/>
        <v>137.1492</v>
      </c>
      <c r="K20" s="105">
        <f t="shared" si="1"/>
        <v>125.1972</v>
      </c>
    </row>
    <row r="21" ht="33.75" spans="1:11">
      <c r="A21" s="74">
        <v>15</v>
      </c>
      <c r="B21" s="85" t="s">
        <v>53</v>
      </c>
      <c r="C21" s="88" t="s">
        <v>74</v>
      </c>
      <c r="D21" s="86" t="s">
        <v>75</v>
      </c>
      <c r="E21" s="76" t="s">
        <v>76</v>
      </c>
      <c r="F21" s="79"/>
      <c r="G21" s="87" t="s">
        <v>19</v>
      </c>
      <c r="H21" s="79"/>
      <c r="I21" s="104">
        <v>360</v>
      </c>
      <c r="J21" s="105">
        <f t="shared" si="0"/>
        <v>330.48</v>
      </c>
      <c r="K21" s="105">
        <f t="shared" si="1"/>
        <v>301.68</v>
      </c>
    </row>
    <row r="22" ht="22.5" spans="1:11">
      <c r="A22" s="74">
        <v>16</v>
      </c>
      <c r="B22" s="74" t="s">
        <v>32</v>
      </c>
      <c r="C22" s="88" t="s">
        <v>77</v>
      </c>
      <c r="D22" s="76" t="s">
        <v>78</v>
      </c>
      <c r="E22" s="76" t="s">
        <v>79</v>
      </c>
      <c r="F22" s="75"/>
      <c r="G22" s="78" t="s">
        <v>19</v>
      </c>
      <c r="H22" s="76" t="s">
        <v>36</v>
      </c>
      <c r="I22" s="104">
        <v>33.3</v>
      </c>
      <c r="J22" s="105">
        <f t="shared" si="0"/>
        <v>30.5694</v>
      </c>
      <c r="K22" s="105">
        <f t="shared" si="1"/>
        <v>27.9054</v>
      </c>
    </row>
    <row r="23" ht="22.5" spans="1:11">
      <c r="A23" s="74">
        <v>17</v>
      </c>
      <c r="B23" s="74" t="s">
        <v>32</v>
      </c>
      <c r="C23" s="88" t="s">
        <v>80</v>
      </c>
      <c r="D23" s="76" t="s">
        <v>81</v>
      </c>
      <c r="E23" s="76" t="s">
        <v>82</v>
      </c>
      <c r="F23" s="75"/>
      <c r="G23" s="78" t="s">
        <v>19</v>
      </c>
      <c r="H23" s="76" t="s">
        <v>36</v>
      </c>
      <c r="I23" s="104">
        <v>31.91675</v>
      </c>
      <c r="J23" s="105">
        <f t="shared" si="0"/>
        <v>29.2995765</v>
      </c>
      <c r="K23" s="105">
        <f t="shared" si="1"/>
        <v>26.7462365</v>
      </c>
    </row>
    <row r="24" ht="22.5" spans="1:11">
      <c r="A24" s="74">
        <v>18</v>
      </c>
      <c r="B24" s="74" t="s">
        <v>32</v>
      </c>
      <c r="C24" s="88" t="s">
        <v>83</v>
      </c>
      <c r="D24" s="76" t="s">
        <v>84</v>
      </c>
      <c r="E24" s="76" t="s">
        <v>85</v>
      </c>
      <c r="F24" s="75"/>
      <c r="G24" s="78" t="s">
        <v>19</v>
      </c>
      <c r="H24" s="76" t="s">
        <v>86</v>
      </c>
      <c r="I24" s="104">
        <v>23.63925</v>
      </c>
      <c r="J24" s="105">
        <f t="shared" si="0"/>
        <v>21.7008315</v>
      </c>
      <c r="K24" s="105">
        <f t="shared" si="1"/>
        <v>19.8096915</v>
      </c>
    </row>
    <row r="25" ht="33.75" spans="1:11">
      <c r="A25" s="74">
        <v>19</v>
      </c>
      <c r="B25" s="74" t="s">
        <v>32</v>
      </c>
      <c r="C25" s="88" t="s">
        <v>87</v>
      </c>
      <c r="D25" s="76" t="s">
        <v>88</v>
      </c>
      <c r="E25" s="76" t="s">
        <v>89</v>
      </c>
      <c r="F25" s="75"/>
      <c r="G25" s="78" t="s">
        <v>19</v>
      </c>
      <c r="H25" s="75"/>
      <c r="I25" s="104">
        <v>169.2</v>
      </c>
      <c r="J25" s="105">
        <f t="shared" si="0"/>
        <v>155.3256</v>
      </c>
      <c r="K25" s="105">
        <f t="shared" si="1"/>
        <v>141.7896</v>
      </c>
    </row>
    <row r="26" ht="22.5" spans="1:11">
      <c r="A26" s="74">
        <v>20</v>
      </c>
      <c r="B26" s="74" t="s">
        <v>32</v>
      </c>
      <c r="C26" s="88" t="s">
        <v>90</v>
      </c>
      <c r="D26" s="76" t="s">
        <v>91</v>
      </c>
      <c r="E26" s="76" t="s">
        <v>92</v>
      </c>
      <c r="F26" s="75"/>
      <c r="G26" s="78" t="s">
        <v>19</v>
      </c>
      <c r="H26" s="75"/>
      <c r="I26" s="104">
        <v>116.445666666667</v>
      </c>
      <c r="J26" s="105">
        <f t="shared" si="0"/>
        <v>106.897122</v>
      </c>
      <c r="K26" s="105">
        <f t="shared" si="1"/>
        <v>97.5814686666669</v>
      </c>
    </row>
    <row r="27" ht="22.5" spans="1:11">
      <c r="A27" s="74">
        <v>21</v>
      </c>
      <c r="B27" s="74" t="s">
        <v>32</v>
      </c>
      <c r="C27" s="88" t="s">
        <v>93</v>
      </c>
      <c r="D27" s="76" t="s">
        <v>94</v>
      </c>
      <c r="E27" s="76" t="s">
        <v>95</v>
      </c>
      <c r="F27" s="75"/>
      <c r="G27" s="78" t="s">
        <v>19</v>
      </c>
      <c r="H27" s="76" t="s">
        <v>86</v>
      </c>
      <c r="I27" s="104">
        <v>30.36175</v>
      </c>
      <c r="J27" s="105">
        <f t="shared" si="0"/>
        <v>27.8720865</v>
      </c>
      <c r="K27" s="105">
        <f t="shared" si="1"/>
        <v>25.4431465</v>
      </c>
    </row>
    <row r="28" ht="22.5" spans="1:11">
      <c r="A28" s="74">
        <v>22</v>
      </c>
      <c r="B28" s="85" t="s">
        <v>32</v>
      </c>
      <c r="C28" s="79" t="s">
        <v>96</v>
      </c>
      <c r="D28" s="86" t="s">
        <v>97</v>
      </c>
      <c r="E28" s="76" t="s">
        <v>98</v>
      </c>
      <c r="F28" s="79"/>
      <c r="G28" s="87" t="s">
        <v>99</v>
      </c>
      <c r="H28" s="79"/>
      <c r="I28" s="104">
        <v>50.4</v>
      </c>
      <c r="J28" s="105">
        <f t="shared" si="0"/>
        <v>46.2672</v>
      </c>
      <c r="K28" s="105">
        <f t="shared" si="1"/>
        <v>42.2352</v>
      </c>
    </row>
    <row r="29" ht="22.5" spans="1:11">
      <c r="A29" s="74">
        <v>23</v>
      </c>
      <c r="B29" s="80" t="s">
        <v>25</v>
      </c>
      <c r="C29" s="88" t="s">
        <v>100</v>
      </c>
      <c r="D29" s="82" t="s">
        <v>101</v>
      </c>
      <c r="E29" s="76" t="s">
        <v>102</v>
      </c>
      <c r="F29" s="83"/>
      <c r="G29" s="84" t="s">
        <v>19</v>
      </c>
      <c r="H29" s="79"/>
      <c r="I29" s="104">
        <v>54</v>
      </c>
      <c r="J29" s="105">
        <f t="shared" si="0"/>
        <v>49.572</v>
      </c>
      <c r="K29" s="105">
        <f t="shared" si="1"/>
        <v>45.252</v>
      </c>
    </row>
    <row r="30" spans="1:11">
      <c r="A30" s="74">
        <v>24</v>
      </c>
      <c r="B30" s="80" t="s">
        <v>25</v>
      </c>
      <c r="C30" s="88" t="s">
        <v>103</v>
      </c>
      <c r="D30" s="82" t="s">
        <v>104</v>
      </c>
      <c r="E30" s="76" t="s">
        <v>105</v>
      </c>
      <c r="F30" s="83"/>
      <c r="G30" s="84" t="s">
        <v>19</v>
      </c>
      <c r="H30" s="79"/>
      <c r="I30" s="104">
        <v>36</v>
      </c>
      <c r="J30" s="105">
        <f t="shared" si="0"/>
        <v>33.048</v>
      </c>
      <c r="K30" s="105">
        <f t="shared" si="1"/>
        <v>30.168</v>
      </c>
    </row>
    <row r="31" spans="1:11">
      <c r="A31" s="74">
        <v>25</v>
      </c>
      <c r="B31" s="80" t="s">
        <v>25</v>
      </c>
      <c r="C31" s="88" t="s">
        <v>106</v>
      </c>
      <c r="D31" s="82" t="s">
        <v>107</v>
      </c>
      <c r="E31" s="76" t="s">
        <v>108</v>
      </c>
      <c r="F31" s="83"/>
      <c r="G31" s="84" t="s">
        <v>19</v>
      </c>
      <c r="H31" s="79"/>
      <c r="I31" s="104">
        <v>38.7</v>
      </c>
      <c r="J31" s="105">
        <f t="shared" si="0"/>
        <v>35.5266</v>
      </c>
      <c r="K31" s="105">
        <f t="shared" si="1"/>
        <v>32.4306</v>
      </c>
    </row>
    <row r="32" ht="22.5" spans="1:11">
      <c r="A32" s="74">
        <v>26</v>
      </c>
      <c r="B32" s="80" t="s">
        <v>32</v>
      </c>
      <c r="C32" s="88" t="s">
        <v>109</v>
      </c>
      <c r="D32" s="82" t="s">
        <v>110</v>
      </c>
      <c r="E32" s="76" t="s">
        <v>111</v>
      </c>
      <c r="F32" s="83"/>
      <c r="G32" s="84" t="s">
        <v>19</v>
      </c>
      <c r="H32" s="79"/>
      <c r="I32" s="104">
        <v>40.5</v>
      </c>
      <c r="J32" s="105">
        <f t="shared" si="0"/>
        <v>37.179</v>
      </c>
      <c r="K32" s="105">
        <f t="shared" si="1"/>
        <v>33.939</v>
      </c>
    </row>
    <row r="33" ht="33.75" spans="1:11">
      <c r="A33" s="74">
        <v>27</v>
      </c>
      <c r="B33" s="80" t="s">
        <v>32</v>
      </c>
      <c r="C33" s="88" t="s">
        <v>112</v>
      </c>
      <c r="D33" s="82" t="s">
        <v>113</v>
      </c>
      <c r="E33" s="76" t="s">
        <v>114</v>
      </c>
      <c r="F33" s="83"/>
      <c r="G33" s="84" t="s">
        <v>19</v>
      </c>
      <c r="H33" s="86" t="s">
        <v>115</v>
      </c>
      <c r="I33" s="104">
        <v>40.5</v>
      </c>
      <c r="J33" s="105">
        <f t="shared" si="0"/>
        <v>37.179</v>
      </c>
      <c r="K33" s="105">
        <f t="shared" si="1"/>
        <v>33.939</v>
      </c>
    </row>
    <row r="34" spans="1:11">
      <c r="A34" s="74"/>
      <c r="B34" s="80"/>
      <c r="C34" s="88"/>
      <c r="D34" s="82"/>
      <c r="E34" s="76"/>
      <c r="F34" s="83"/>
      <c r="G34" s="80"/>
      <c r="H34" s="86" t="s">
        <v>116</v>
      </c>
      <c r="I34" s="104">
        <v>40.5</v>
      </c>
      <c r="J34" s="105">
        <f t="shared" si="0"/>
        <v>37.179</v>
      </c>
      <c r="K34" s="105">
        <f t="shared" si="1"/>
        <v>33.939</v>
      </c>
    </row>
    <row r="35" spans="1:11">
      <c r="A35" s="74"/>
      <c r="B35" s="24" t="s">
        <v>32</v>
      </c>
      <c r="C35" s="27" t="s">
        <v>117</v>
      </c>
      <c r="D35" s="26" t="s">
        <v>118</v>
      </c>
      <c r="E35" s="27"/>
      <c r="F35" s="27"/>
      <c r="G35" s="28" t="s">
        <v>19</v>
      </c>
      <c r="H35" s="27"/>
      <c r="I35" s="104">
        <v>40.5</v>
      </c>
      <c r="J35" s="105">
        <f t="shared" si="0"/>
        <v>37.179</v>
      </c>
      <c r="K35" s="105">
        <f t="shared" si="1"/>
        <v>33.939</v>
      </c>
    </row>
    <row r="36" spans="1:11">
      <c r="A36" s="74"/>
      <c r="B36" s="24" t="s">
        <v>32</v>
      </c>
      <c r="C36" s="27" t="s">
        <v>119</v>
      </c>
      <c r="D36" s="26" t="s">
        <v>120</v>
      </c>
      <c r="E36" s="27"/>
      <c r="F36" s="27"/>
      <c r="G36" s="28" t="s">
        <v>19</v>
      </c>
      <c r="H36" s="27"/>
      <c r="I36" s="104">
        <v>81</v>
      </c>
      <c r="J36" s="105">
        <f t="shared" si="0"/>
        <v>74.358</v>
      </c>
      <c r="K36" s="105">
        <f t="shared" si="1"/>
        <v>67.878</v>
      </c>
    </row>
    <row r="37" ht="22.5" spans="1:11">
      <c r="A37" s="74">
        <v>28</v>
      </c>
      <c r="B37" s="80" t="s">
        <v>25</v>
      </c>
      <c r="C37" s="88" t="s">
        <v>121</v>
      </c>
      <c r="D37" s="82" t="s">
        <v>122</v>
      </c>
      <c r="E37" s="76" t="s">
        <v>123</v>
      </c>
      <c r="F37" s="83"/>
      <c r="G37" s="80" t="s">
        <v>124</v>
      </c>
      <c r="H37" s="79"/>
      <c r="I37" s="104">
        <v>90</v>
      </c>
      <c r="J37" s="105">
        <f t="shared" si="0"/>
        <v>82.62</v>
      </c>
      <c r="K37" s="105">
        <f t="shared" si="1"/>
        <v>75.42</v>
      </c>
    </row>
    <row r="38" ht="33.75" spans="1:11">
      <c r="A38" s="74">
        <v>29</v>
      </c>
      <c r="B38" s="80" t="s">
        <v>32</v>
      </c>
      <c r="C38" s="88" t="s">
        <v>125</v>
      </c>
      <c r="D38" s="82" t="s">
        <v>126</v>
      </c>
      <c r="E38" s="76" t="s">
        <v>127</v>
      </c>
      <c r="F38" s="82" t="s">
        <v>128</v>
      </c>
      <c r="G38" s="84" t="s">
        <v>19</v>
      </c>
      <c r="H38" s="83"/>
      <c r="I38" s="104">
        <v>290.7</v>
      </c>
      <c r="J38" s="105">
        <f t="shared" si="0"/>
        <v>266.8626</v>
      </c>
      <c r="K38" s="105">
        <f t="shared" si="1"/>
        <v>243.6066</v>
      </c>
    </row>
    <row r="39" ht="22.5" spans="1:11">
      <c r="A39" s="74">
        <v>30</v>
      </c>
      <c r="B39" s="80" t="s">
        <v>32</v>
      </c>
      <c r="C39" s="88" t="s">
        <v>129</v>
      </c>
      <c r="D39" s="82" t="s">
        <v>130</v>
      </c>
      <c r="E39" s="76" t="s">
        <v>131</v>
      </c>
      <c r="F39" s="83"/>
      <c r="G39" s="84" t="s">
        <v>19</v>
      </c>
      <c r="H39" s="79"/>
      <c r="I39" s="104">
        <v>276</v>
      </c>
      <c r="J39" s="105">
        <f t="shared" si="0"/>
        <v>253.368</v>
      </c>
      <c r="K39" s="105">
        <f t="shared" si="1"/>
        <v>231.288</v>
      </c>
    </row>
    <row r="40" spans="1:11">
      <c r="A40" s="74">
        <v>31</v>
      </c>
      <c r="B40" s="80" t="s">
        <v>32</v>
      </c>
      <c r="C40" s="81" t="s">
        <v>132</v>
      </c>
      <c r="D40" s="82" t="s">
        <v>133</v>
      </c>
      <c r="E40" s="76" t="s">
        <v>134</v>
      </c>
      <c r="F40" s="83"/>
      <c r="G40" s="84" t="s">
        <v>19</v>
      </c>
      <c r="H40" s="79"/>
      <c r="I40" s="104">
        <v>126</v>
      </c>
      <c r="J40" s="105">
        <f t="shared" si="0"/>
        <v>115.668</v>
      </c>
      <c r="K40" s="105">
        <f t="shared" si="1"/>
        <v>105.588</v>
      </c>
    </row>
    <row r="41" ht="45" spans="1:11">
      <c r="A41" s="74">
        <v>32</v>
      </c>
      <c r="B41" s="74" t="s">
        <v>135</v>
      </c>
      <c r="C41" s="81" t="s">
        <v>136</v>
      </c>
      <c r="D41" s="76" t="s">
        <v>137</v>
      </c>
      <c r="E41" s="76" t="s">
        <v>138</v>
      </c>
      <c r="F41" s="75"/>
      <c r="G41" s="78" t="s">
        <v>139</v>
      </c>
      <c r="H41" s="75"/>
      <c r="I41" s="104">
        <v>2034</v>
      </c>
      <c r="J41" s="105">
        <f t="shared" si="0"/>
        <v>1867.212</v>
      </c>
      <c r="K41" s="105">
        <f t="shared" si="1"/>
        <v>1704.492</v>
      </c>
    </row>
    <row r="42" ht="22.5" spans="1:11">
      <c r="A42" s="74">
        <v>33</v>
      </c>
      <c r="B42" s="80" t="s">
        <v>32</v>
      </c>
      <c r="C42" s="81" t="s">
        <v>140</v>
      </c>
      <c r="D42" s="82" t="s">
        <v>141</v>
      </c>
      <c r="E42" s="76" t="s">
        <v>142</v>
      </c>
      <c r="F42" s="82" t="s">
        <v>143</v>
      </c>
      <c r="G42" s="84" t="s">
        <v>144</v>
      </c>
      <c r="H42" s="83"/>
      <c r="I42" s="104">
        <v>45</v>
      </c>
      <c r="J42" s="105">
        <f t="shared" si="0"/>
        <v>41.31</v>
      </c>
      <c r="K42" s="105">
        <f t="shared" si="1"/>
        <v>37.71</v>
      </c>
    </row>
    <row r="43" ht="45" spans="1:11">
      <c r="A43" s="74">
        <v>34</v>
      </c>
      <c r="B43" s="74" t="s">
        <v>32</v>
      </c>
      <c r="C43" s="81" t="s">
        <v>145</v>
      </c>
      <c r="D43" s="75" t="s">
        <v>146</v>
      </c>
      <c r="E43" s="76" t="s">
        <v>147</v>
      </c>
      <c r="F43" s="75"/>
      <c r="G43" s="78" t="s">
        <v>19</v>
      </c>
      <c r="H43" s="76" t="s">
        <v>86</v>
      </c>
      <c r="I43" s="104">
        <v>45</v>
      </c>
      <c r="J43" s="105">
        <f t="shared" si="0"/>
        <v>41.31</v>
      </c>
      <c r="K43" s="105">
        <f t="shared" si="1"/>
        <v>37.71</v>
      </c>
    </row>
    <row r="44" ht="67.5" spans="1:11">
      <c r="A44" s="74">
        <v>35</v>
      </c>
      <c r="B44" s="74" t="s">
        <v>135</v>
      </c>
      <c r="C44" s="81" t="s">
        <v>148</v>
      </c>
      <c r="D44" s="76" t="s">
        <v>149</v>
      </c>
      <c r="E44" s="76" t="s">
        <v>150</v>
      </c>
      <c r="F44" s="76" t="s">
        <v>151</v>
      </c>
      <c r="G44" s="78" t="s">
        <v>19</v>
      </c>
      <c r="H44" s="75"/>
      <c r="I44" s="104">
        <v>1080</v>
      </c>
      <c r="J44" s="105">
        <f t="shared" si="0"/>
        <v>991.44</v>
      </c>
      <c r="K44" s="105">
        <f t="shared" si="1"/>
        <v>905.04</v>
      </c>
    </row>
    <row r="45" ht="67.5" spans="1:11">
      <c r="A45" s="74">
        <v>36</v>
      </c>
      <c r="B45" s="74" t="s">
        <v>135</v>
      </c>
      <c r="C45" s="81" t="s">
        <v>152</v>
      </c>
      <c r="D45" s="76" t="s">
        <v>153</v>
      </c>
      <c r="E45" s="76" t="s">
        <v>154</v>
      </c>
      <c r="F45" s="76" t="s">
        <v>155</v>
      </c>
      <c r="G45" s="78" t="s">
        <v>19</v>
      </c>
      <c r="H45" s="76" t="s">
        <v>156</v>
      </c>
      <c r="I45" s="104">
        <v>2997</v>
      </c>
      <c r="J45" s="105">
        <f t="shared" si="0"/>
        <v>2751.246</v>
      </c>
      <c r="K45" s="105">
        <f t="shared" si="1"/>
        <v>2511.486</v>
      </c>
    </row>
    <row r="46" ht="33.75" spans="1:11">
      <c r="A46" s="74">
        <v>37</v>
      </c>
      <c r="B46" s="85" t="s">
        <v>25</v>
      </c>
      <c r="C46" s="81" t="s">
        <v>157</v>
      </c>
      <c r="D46" s="86" t="s">
        <v>158</v>
      </c>
      <c r="E46" s="76" t="s">
        <v>159</v>
      </c>
      <c r="F46" s="86" t="s">
        <v>160</v>
      </c>
      <c r="G46" s="87" t="s">
        <v>19</v>
      </c>
      <c r="H46" s="79"/>
      <c r="I46" s="104">
        <v>1305.75333333333</v>
      </c>
      <c r="J46" s="105">
        <f t="shared" si="0"/>
        <v>1198.68156</v>
      </c>
      <c r="K46" s="105">
        <f t="shared" si="1"/>
        <v>1094.22129333333</v>
      </c>
    </row>
    <row r="47" ht="45" spans="1:11">
      <c r="A47" s="74">
        <v>38</v>
      </c>
      <c r="B47" s="74" t="s">
        <v>25</v>
      </c>
      <c r="C47" s="94" t="s">
        <v>161</v>
      </c>
      <c r="D47" s="76" t="s">
        <v>162</v>
      </c>
      <c r="E47" s="76" t="s">
        <v>163</v>
      </c>
      <c r="F47" s="75"/>
      <c r="G47" s="78" t="s">
        <v>19</v>
      </c>
      <c r="H47" s="75"/>
      <c r="I47" s="104">
        <v>1108.85333333333</v>
      </c>
      <c r="J47" s="105">
        <f t="shared" si="0"/>
        <v>1017.92736</v>
      </c>
      <c r="K47" s="105">
        <f t="shared" si="1"/>
        <v>929.219093333331</v>
      </c>
    </row>
    <row r="48" ht="33.75" spans="1:11">
      <c r="A48" s="74">
        <v>39</v>
      </c>
      <c r="B48" s="74" t="s">
        <v>25</v>
      </c>
      <c r="C48" s="94" t="s">
        <v>164</v>
      </c>
      <c r="D48" s="76" t="s">
        <v>165</v>
      </c>
      <c r="E48" s="76" t="s">
        <v>166</v>
      </c>
      <c r="F48" s="75"/>
      <c r="G48" s="78" t="s">
        <v>19</v>
      </c>
      <c r="H48" s="75"/>
      <c r="I48" s="104">
        <v>2507.4</v>
      </c>
      <c r="J48" s="105">
        <f t="shared" si="0"/>
        <v>2301.7932</v>
      </c>
      <c r="K48" s="105">
        <f t="shared" si="1"/>
        <v>2101.2012</v>
      </c>
    </row>
    <row r="49" ht="22.5" spans="1:11">
      <c r="A49" s="74">
        <v>40</v>
      </c>
      <c r="B49" s="80" t="s">
        <v>25</v>
      </c>
      <c r="C49" s="94" t="s">
        <v>167</v>
      </c>
      <c r="D49" s="82" t="s">
        <v>168</v>
      </c>
      <c r="E49" s="76" t="s">
        <v>169</v>
      </c>
      <c r="F49" s="83"/>
      <c r="G49" s="84" t="s">
        <v>19</v>
      </c>
      <c r="H49" s="83"/>
      <c r="I49" s="104">
        <v>2483.1</v>
      </c>
      <c r="J49" s="105">
        <f t="shared" si="0"/>
        <v>2279.4858</v>
      </c>
      <c r="K49" s="105">
        <f t="shared" si="1"/>
        <v>2080.8378</v>
      </c>
    </row>
    <row r="50" ht="22.5" spans="1:11">
      <c r="A50" s="74">
        <v>41</v>
      </c>
      <c r="B50" s="80" t="s">
        <v>25</v>
      </c>
      <c r="C50" s="94" t="s">
        <v>170</v>
      </c>
      <c r="D50" s="82" t="s">
        <v>171</v>
      </c>
      <c r="E50" s="76" t="s">
        <v>172</v>
      </c>
      <c r="F50" s="83"/>
      <c r="G50" s="84" t="s">
        <v>19</v>
      </c>
      <c r="H50" s="83"/>
      <c r="I50" s="104">
        <v>2603.7</v>
      </c>
      <c r="J50" s="105">
        <f t="shared" si="0"/>
        <v>2390.1966</v>
      </c>
      <c r="K50" s="105">
        <f t="shared" si="1"/>
        <v>2181.9006</v>
      </c>
    </row>
    <row r="51" ht="22.5" spans="1:11">
      <c r="A51" s="74">
        <v>42</v>
      </c>
      <c r="B51" s="80" t="s">
        <v>25</v>
      </c>
      <c r="C51" s="94" t="s">
        <v>173</v>
      </c>
      <c r="D51" s="82" t="s">
        <v>174</v>
      </c>
      <c r="E51" s="76" t="s">
        <v>175</v>
      </c>
      <c r="F51" s="79"/>
      <c r="G51" s="87" t="s">
        <v>19</v>
      </c>
      <c r="H51" s="79"/>
      <c r="I51" s="104">
        <v>845.1</v>
      </c>
      <c r="J51" s="105">
        <f t="shared" si="0"/>
        <v>775.8018</v>
      </c>
      <c r="K51" s="105">
        <f t="shared" si="1"/>
        <v>708.1938</v>
      </c>
    </row>
    <row r="52" ht="33.75" spans="1:11">
      <c r="A52" s="74">
        <v>43</v>
      </c>
      <c r="B52" s="80" t="s">
        <v>25</v>
      </c>
      <c r="C52" s="94" t="s">
        <v>176</v>
      </c>
      <c r="D52" s="82" t="s">
        <v>177</v>
      </c>
      <c r="E52" s="76" t="s">
        <v>178</v>
      </c>
      <c r="F52" s="83"/>
      <c r="G52" s="84" t="s">
        <v>19</v>
      </c>
      <c r="H52" s="83"/>
      <c r="I52" s="104">
        <v>2284.575</v>
      </c>
      <c r="J52" s="105">
        <f t="shared" si="0"/>
        <v>2097.23985</v>
      </c>
      <c r="K52" s="105">
        <f t="shared" si="1"/>
        <v>1914.47385</v>
      </c>
    </row>
    <row r="53" ht="22.5" spans="1:11">
      <c r="A53" s="74">
        <v>44</v>
      </c>
      <c r="B53" s="80" t="s">
        <v>25</v>
      </c>
      <c r="C53" s="94" t="s">
        <v>179</v>
      </c>
      <c r="D53" s="82" t="s">
        <v>180</v>
      </c>
      <c r="E53" s="76" t="s">
        <v>181</v>
      </c>
      <c r="F53" s="83"/>
      <c r="G53" s="84" t="s">
        <v>19</v>
      </c>
      <c r="H53" s="83"/>
      <c r="I53" s="104">
        <v>2259.975</v>
      </c>
      <c r="J53" s="105">
        <f t="shared" si="0"/>
        <v>2074.65705</v>
      </c>
      <c r="K53" s="105">
        <f t="shared" si="1"/>
        <v>1893.85905</v>
      </c>
    </row>
    <row r="54" spans="1:11">
      <c r="A54" s="74">
        <v>45</v>
      </c>
      <c r="B54" s="80" t="s">
        <v>25</v>
      </c>
      <c r="C54" s="94" t="s">
        <v>182</v>
      </c>
      <c r="D54" s="82" t="s">
        <v>183</v>
      </c>
      <c r="E54" s="76" t="s">
        <v>169</v>
      </c>
      <c r="F54" s="83"/>
      <c r="G54" s="84" t="s">
        <v>19</v>
      </c>
      <c r="H54" s="83"/>
      <c r="I54" s="104">
        <v>1179.9</v>
      </c>
      <c r="J54" s="105">
        <f t="shared" si="0"/>
        <v>1083.1482</v>
      </c>
      <c r="K54" s="105">
        <f t="shared" si="1"/>
        <v>988.7562</v>
      </c>
    </row>
    <row r="55" ht="22.5" spans="1:11">
      <c r="A55" s="74">
        <v>46</v>
      </c>
      <c r="B55" s="85" t="s">
        <v>25</v>
      </c>
      <c r="C55" s="94" t="s">
        <v>184</v>
      </c>
      <c r="D55" s="86" t="s">
        <v>185</v>
      </c>
      <c r="E55" s="76" t="s">
        <v>186</v>
      </c>
      <c r="F55" s="86" t="s">
        <v>187</v>
      </c>
      <c r="G55" s="87" t="s">
        <v>19</v>
      </c>
      <c r="H55" s="83"/>
      <c r="I55" s="104">
        <v>180</v>
      </c>
      <c r="J55" s="105">
        <f t="shared" si="0"/>
        <v>165.24</v>
      </c>
      <c r="K55" s="105">
        <f t="shared" si="1"/>
        <v>150.84</v>
      </c>
    </row>
    <row r="56" ht="56.25" spans="1:11">
      <c r="A56" s="74">
        <v>47</v>
      </c>
      <c r="B56" s="74" t="s">
        <v>25</v>
      </c>
      <c r="C56" s="95" t="s">
        <v>188</v>
      </c>
      <c r="D56" s="76" t="s">
        <v>189</v>
      </c>
      <c r="E56" s="76" t="s">
        <v>190</v>
      </c>
      <c r="F56" s="76" t="s">
        <v>191</v>
      </c>
      <c r="G56" s="96" t="s">
        <v>19</v>
      </c>
      <c r="H56" s="97"/>
      <c r="I56" s="104">
        <v>403.2</v>
      </c>
      <c r="J56" s="105">
        <f t="shared" si="0"/>
        <v>370.1376</v>
      </c>
      <c r="K56" s="105">
        <f t="shared" si="1"/>
        <v>337.8816</v>
      </c>
    </row>
    <row r="57" ht="33.75" spans="1:11">
      <c r="A57" s="74">
        <v>48</v>
      </c>
      <c r="B57" s="74" t="s">
        <v>32</v>
      </c>
      <c r="C57" s="95" t="s">
        <v>192</v>
      </c>
      <c r="D57" s="76" t="s">
        <v>193</v>
      </c>
      <c r="E57" s="76" t="s">
        <v>194</v>
      </c>
      <c r="F57" s="75"/>
      <c r="G57" s="78" t="s">
        <v>19</v>
      </c>
      <c r="H57" s="75"/>
      <c r="I57" s="104">
        <v>481.5</v>
      </c>
      <c r="J57" s="105">
        <f t="shared" si="0"/>
        <v>442.017</v>
      </c>
      <c r="K57" s="105">
        <f t="shared" si="1"/>
        <v>403.497</v>
      </c>
    </row>
    <row r="58" ht="157.5" spans="1:11">
      <c r="A58" s="74">
        <v>49</v>
      </c>
      <c r="B58" s="74" t="s">
        <v>25</v>
      </c>
      <c r="C58" s="95" t="s">
        <v>195</v>
      </c>
      <c r="D58" s="76" t="s">
        <v>196</v>
      </c>
      <c r="E58" s="76" t="s">
        <v>197</v>
      </c>
      <c r="F58" s="76" t="s">
        <v>198</v>
      </c>
      <c r="G58" s="78" t="s">
        <v>199</v>
      </c>
      <c r="H58" s="98"/>
      <c r="I58" s="104">
        <v>357.466666666667</v>
      </c>
      <c r="J58" s="105">
        <f t="shared" si="0"/>
        <v>328.1544</v>
      </c>
      <c r="K58" s="105">
        <f t="shared" si="1"/>
        <v>299.557066666667</v>
      </c>
    </row>
    <row r="59" ht="112.5" spans="1:11">
      <c r="A59" s="74">
        <v>50</v>
      </c>
      <c r="B59" s="74" t="s">
        <v>25</v>
      </c>
      <c r="C59" s="95" t="s">
        <v>200</v>
      </c>
      <c r="D59" s="76" t="s">
        <v>201</v>
      </c>
      <c r="E59" s="76" t="s">
        <v>202</v>
      </c>
      <c r="F59" s="76" t="s">
        <v>203</v>
      </c>
      <c r="G59" s="78" t="s">
        <v>144</v>
      </c>
      <c r="H59" s="75"/>
      <c r="I59" s="104">
        <v>72</v>
      </c>
      <c r="J59" s="105">
        <f t="shared" si="0"/>
        <v>66.096</v>
      </c>
      <c r="K59" s="105">
        <f t="shared" si="1"/>
        <v>60.336</v>
      </c>
    </row>
    <row r="60" ht="33.75" spans="1:11">
      <c r="A60" s="74">
        <v>51</v>
      </c>
      <c r="B60" s="74" t="s">
        <v>25</v>
      </c>
      <c r="C60" s="99" t="s">
        <v>204</v>
      </c>
      <c r="D60" s="76" t="s">
        <v>205</v>
      </c>
      <c r="E60" s="76" t="s">
        <v>206</v>
      </c>
      <c r="F60" s="75"/>
      <c r="G60" s="78" t="s">
        <v>19</v>
      </c>
      <c r="H60" s="75"/>
      <c r="I60" s="104">
        <v>115.2</v>
      </c>
      <c r="J60" s="105">
        <f t="shared" si="0"/>
        <v>105.7536</v>
      </c>
      <c r="K60" s="105">
        <f t="shared" si="1"/>
        <v>96.5376</v>
      </c>
    </row>
    <row r="61" ht="67.5" spans="1:11">
      <c r="A61" s="74">
        <v>52</v>
      </c>
      <c r="B61" s="74" t="s">
        <v>25</v>
      </c>
      <c r="C61" s="99" t="s">
        <v>207</v>
      </c>
      <c r="D61" s="76" t="s">
        <v>208</v>
      </c>
      <c r="E61" s="76" t="s">
        <v>209</v>
      </c>
      <c r="F61" s="75"/>
      <c r="G61" s="78" t="s">
        <v>19</v>
      </c>
      <c r="H61" s="100"/>
      <c r="I61" s="104">
        <v>36</v>
      </c>
      <c r="J61" s="105">
        <f t="shared" si="0"/>
        <v>33.048</v>
      </c>
      <c r="K61" s="105">
        <f t="shared" si="1"/>
        <v>30.168</v>
      </c>
    </row>
    <row r="62" ht="33.75" spans="1:11">
      <c r="A62" s="74">
        <v>53</v>
      </c>
      <c r="B62" s="74" t="s">
        <v>32</v>
      </c>
      <c r="C62" s="99" t="s">
        <v>210</v>
      </c>
      <c r="D62" s="76" t="s">
        <v>211</v>
      </c>
      <c r="E62" s="76" t="s">
        <v>212</v>
      </c>
      <c r="F62" s="76" t="s">
        <v>213</v>
      </c>
      <c r="G62" s="78" t="s">
        <v>19</v>
      </c>
      <c r="H62" s="77"/>
      <c r="I62" s="104">
        <v>1830.6</v>
      </c>
      <c r="J62" s="105">
        <f t="shared" si="0"/>
        <v>1680.4908</v>
      </c>
      <c r="K62" s="105">
        <f t="shared" si="1"/>
        <v>1534.0428</v>
      </c>
    </row>
    <row r="63" spans="1:11">
      <c r="A63" s="74">
        <v>54</v>
      </c>
      <c r="B63" s="80" t="s">
        <v>25</v>
      </c>
      <c r="C63" s="99" t="s">
        <v>214</v>
      </c>
      <c r="D63" s="82" t="s">
        <v>215</v>
      </c>
      <c r="E63" s="76" t="s">
        <v>216</v>
      </c>
      <c r="F63" s="83"/>
      <c r="G63" s="84" t="s">
        <v>19</v>
      </c>
      <c r="H63" s="100"/>
      <c r="I63" s="104">
        <v>201.825</v>
      </c>
      <c r="J63" s="105">
        <f t="shared" si="0"/>
        <v>185.27535</v>
      </c>
      <c r="K63" s="105">
        <f t="shared" si="1"/>
        <v>169.12935</v>
      </c>
    </row>
    <row r="64" ht="33.75" spans="1:11">
      <c r="A64" s="74">
        <v>55</v>
      </c>
      <c r="B64" s="101" t="s">
        <v>25</v>
      </c>
      <c r="C64" s="102" t="s">
        <v>217</v>
      </c>
      <c r="D64" s="76" t="s">
        <v>218</v>
      </c>
      <c r="E64" s="76" t="s">
        <v>219</v>
      </c>
      <c r="F64" s="75"/>
      <c r="G64" s="96" t="s">
        <v>19</v>
      </c>
      <c r="H64" s="75" t="s">
        <v>220</v>
      </c>
      <c r="I64" s="104">
        <v>936</v>
      </c>
      <c r="J64" s="105">
        <f t="shared" si="0"/>
        <v>859.248</v>
      </c>
      <c r="K64" s="105">
        <f t="shared" si="1"/>
        <v>784.368</v>
      </c>
    </row>
    <row r="65" spans="1:11">
      <c r="A65" s="74"/>
      <c r="B65" s="106" t="s">
        <v>25</v>
      </c>
      <c r="C65" s="107" t="s">
        <v>221</v>
      </c>
      <c r="D65" s="108" t="s">
        <v>222</v>
      </c>
      <c r="E65" s="76" t="s">
        <v>223</v>
      </c>
      <c r="F65" s="109"/>
      <c r="G65" s="96" t="s">
        <v>19</v>
      </c>
      <c r="H65" s="109"/>
      <c r="I65" s="104">
        <v>468</v>
      </c>
      <c r="J65" s="105">
        <f t="shared" si="0"/>
        <v>429.624</v>
      </c>
      <c r="K65" s="105">
        <f t="shared" si="1"/>
        <v>392.184</v>
      </c>
    </row>
    <row r="66" ht="33.75" spans="1:11">
      <c r="A66" s="74">
        <v>56</v>
      </c>
      <c r="B66" s="74" t="s">
        <v>32</v>
      </c>
      <c r="C66" s="102" t="s">
        <v>224</v>
      </c>
      <c r="D66" s="76" t="s">
        <v>225</v>
      </c>
      <c r="E66" s="76" t="s">
        <v>226</v>
      </c>
      <c r="F66" s="75"/>
      <c r="G66" s="78" t="s">
        <v>19</v>
      </c>
      <c r="H66" s="75"/>
      <c r="I66" s="104">
        <v>40.5</v>
      </c>
      <c r="J66" s="105">
        <f t="shared" si="0"/>
        <v>37.179</v>
      </c>
      <c r="K66" s="105">
        <f t="shared" si="1"/>
        <v>33.939</v>
      </c>
    </row>
    <row r="67" ht="56.25" spans="1:11">
      <c r="A67" s="74">
        <v>57</v>
      </c>
      <c r="B67" s="74" t="s">
        <v>32</v>
      </c>
      <c r="C67" s="102" t="s">
        <v>227</v>
      </c>
      <c r="D67" s="76" t="s">
        <v>228</v>
      </c>
      <c r="E67" s="76" t="s">
        <v>229</v>
      </c>
      <c r="F67" s="75"/>
      <c r="G67" s="78" t="s">
        <v>19</v>
      </c>
      <c r="H67" s="75"/>
      <c r="I67" s="104">
        <v>40.5</v>
      </c>
      <c r="J67" s="105">
        <f t="shared" si="0"/>
        <v>37.179</v>
      </c>
      <c r="K67" s="105">
        <f t="shared" si="1"/>
        <v>33.939</v>
      </c>
    </row>
    <row r="68" ht="45" spans="1:11">
      <c r="A68" s="74">
        <v>58</v>
      </c>
      <c r="B68" s="74" t="s">
        <v>32</v>
      </c>
      <c r="C68" s="102" t="s">
        <v>230</v>
      </c>
      <c r="D68" s="76" t="s">
        <v>231</v>
      </c>
      <c r="E68" s="76" t="s">
        <v>232</v>
      </c>
      <c r="F68" s="75"/>
      <c r="G68" s="78" t="s">
        <v>19</v>
      </c>
      <c r="H68" s="75"/>
      <c r="I68" s="104">
        <v>92.025</v>
      </c>
      <c r="J68" s="105">
        <f t="shared" si="0"/>
        <v>84.47895</v>
      </c>
      <c r="K68" s="105">
        <f t="shared" si="1"/>
        <v>77.11695</v>
      </c>
    </row>
    <row r="69" ht="33.75" spans="1:11">
      <c r="A69" s="74">
        <v>59</v>
      </c>
      <c r="B69" s="74" t="s">
        <v>32</v>
      </c>
      <c r="C69" s="110" t="s">
        <v>233</v>
      </c>
      <c r="D69" s="76" t="s">
        <v>234</v>
      </c>
      <c r="E69" s="76" t="s">
        <v>235</v>
      </c>
      <c r="F69" s="75"/>
      <c r="G69" s="78" t="s">
        <v>19</v>
      </c>
      <c r="H69" s="76" t="s">
        <v>236</v>
      </c>
      <c r="I69" s="104">
        <v>18</v>
      </c>
      <c r="J69" s="105">
        <f t="shared" si="0"/>
        <v>16.524</v>
      </c>
      <c r="K69" s="105">
        <f t="shared" si="1"/>
        <v>15.084</v>
      </c>
    </row>
    <row r="70" ht="34.5" spans="1:11">
      <c r="A70" s="74"/>
      <c r="B70" s="111" t="s">
        <v>32</v>
      </c>
      <c r="C70" s="107" t="s">
        <v>237</v>
      </c>
      <c r="D70" s="108" t="s">
        <v>238</v>
      </c>
      <c r="E70" s="76" t="s">
        <v>235</v>
      </c>
      <c r="F70" s="109"/>
      <c r="G70" s="78" t="s">
        <v>19</v>
      </c>
      <c r="H70" s="76" t="s">
        <v>239</v>
      </c>
      <c r="I70" s="104">
        <v>27</v>
      </c>
      <c r="J70" s="105">
        <f t="shared" si="0"/>
        <v>24.786</v>
      </c>
      <c r="K70" s="105">
        <f t="shared" si="1"/>
        <v>22.626</v>
      </c>
    </row>
    <row r="71" ht="22.5" spans="1:11">
      <c r="A71" s="74">
        <v>60</v>
      </c>
      <c r="B71" s="74" t="s">
        <v>32</v>
      </c>
      <c r="C71" s="110" t="s">
        <v>240</v>
      </c>
      <c r="D71" s="76" t="s">
        <v>241</v>
      </c>
      <c r="E71" s="76" t="s">
        <v>242</v>
      </c>
      <c r="F71" s="75"/>
      <c r="G71" s="78" t="s">
        <v>19</v>
      </c>
      <c r="H71" s="76" t="s">
        <v>36</v>
      </c>
      <c r="I71" s="104">
        <v>18</v>
      </c>
      <c r="J71" s="105">
        <f t="shared" ref="J71:J134" si="2">I71*(1-8.2%)</f>
        <v>16.524</v>
      </c>
      <c r="K71" s="105">
        <f t="shared" ref="K71:K134" si="3">I71*(1-16.2%)</f>
        <v>15.084</v>
      </c>
    </row>
    <row r="72" ht="24" spans="1:11">
      <c r="A72" s="74"/>
      <c r="B72" s="111" t="s">
        <v>32</v>
      </c>
      <c r="C72" s="107" t="s">
        <v>243</v>
      </c>
      <c r="D72" s="108" t="s">
        <v>244</v>
      </c>
      <c r="E72" s="76" t="s">
        <v>242</v>
      </c>
      <c r="F72" s="109"/>
      <c r="G72" s="78" t="s">
        <v>19</v>
      </c>
      <c r="H72" s="76" t="s">
        <v>245</v>
      </c>
      <c r="I72" s="104">
        <v>27</v>
      </c>
      <c r="J72" s="105">
        <f t="shared" si="2"/>
        <v>24.786</v>
      </c>
      <c r="K72" s="105">
        <f t="shared" si="3"/>
        <v>22.626</v>
      </c>
    </row>
    <row r="73" ht="22.5" spans="1:11">
      <c r="A73" s="74">
        <v>61</v>
      </c>
      <c r="B73" s="74" t="s">
        <v>32</v>
      </c>
      <c r="C73" s="110" t="s">
        <v>246</v>
      </c>
      <c r="D73" s="76" t="s">
        <v>247</v>
      </c>
      <c r="E73" s="76" t="s">
        <v>248</v>
      </c>
      <c r="F73" s="75"/>
      <c r="G73" s="78" t="s">
        <v>19</v>
      </c>
      <c r="H73" s="76" t="s">
        <v>249</v>
      </c>
      <c r="I73" s="104">
        <v>34.2</v>
      </c>
      <c r="J73" s="105">
        <f t="shared" si="2"/>
        <v>31.3956</v>
      </c>
      <c r="K73" s="105">
        <f t="shared" si="3"/>
        <v>28.6596</v>
      </c>
    </row>
    <row r="74" ht="24" spans="1:11">
      <c r="A74" s="74"/>
      <c r="B74" s="111" t="s">
        <v>32</v>
      </c>
      <c r="C74" s="107" t="s">
        <v>250</v>
      </c>
      <c r="D74" s="108" t="s">
        <v>251</v>
      </c>
      <c r="E74" s="76" t="s">
        <v>248</v>
      </c>
      <c r="F74" s="109"/>
      <c r="G74" s="78" t="s">
        <v>19</v>
      </c>
      <c r="H74" s="76" t="s">
        <v>245</v>
      </c>
      <c r="I74" s="104">
        <v>51.3</v>
      </c>
      <c r="J74" s="105">
        <f t="shared" si="2"/>
        <v>47.0934</v>
      </c>
      <c r="K74" s="105">
        <f t="shared" si="3"/>
        <v>42.9894</v>
      </c>
    </row>
    <row r="75" ht="45" spans="1:11">
      <c r="A75" s="74">
        <v>62</v>
      </c>
      <c r="B75" s="74" t="s">
        <v>32</v>
      </c>
      <c r="C75" s="110" t="s">
        <v>252</v>
      </c>
      <c r="D75" s="76" t="s">
        <v>253</v>
      </c>
      <c r="E75" s="76" t="s">
        <v>254</v>
      </c>
      <c r="F75" s="75"/>
      <c r="G75" s="78" t="s">
        <v>19</v>
      </c>
      <c r="H75" s="76" t="s">
        <v>36</v>
      </c>
      <c r="I75" s="104">
        <v>29.7</v>
      </c>
      <c r="J75" s="105">
        <f t="shared" si="2"/>
        <v>27.2646</v>
      </c>
      <c r="K75" s="105">
        <f t="shared" si="3"/>
        <v>24.8886</v>
      </c>
    </row>
    <row r="76" ht="45.75" spans="1:11">
      <c r="A76" s="74"/>
      <c r="B76" s="111" t="s">
        <v>32</v>
      </c>
      <c r="C76" s="107" t="s">
        <v>255</v>
      </c>
      <c r="D76" s="108" t="s">
        <v>256</v>
      </c>
      <c r="E76" s="76" t="s">
        <v>257</v>
      </c>
      <c r="F76" s="109"/>
      <c r="G76" s="78" t="s">
        <v>19</v>
      </c>
      <c r="H76" s="76" t="s">
        <v>245</v>
      </c>
      <c r="I76" s="104">
        <v>44.55</v>
      </c>
      <c r="J76" s="105">
        <f t="shared" si="2"/>
        <v>40.8969</v>
      </c>
      <c r="K76" s="105">
        <f t="shared" si="3"/>
        <v>37.3329</v>
      </c>
    </row>
    <row r="77" ht="22.5" spans="1:11">
      <c r="A77" s="74">
        <v>63</v>
      </c>
      <c r="B77" s="74" t="s">
        <v>32</v>
      </c>
      <c r="C77" s="110" t="s">
        <v>258</v>
      </c>
      <c r="D77" s="76" t="s">
        <v>259</v>
      </c>
      <c r="E77" s="76" t="s">
        <v>260</v>
      </c>
      <c r="F77" s="75"/>
      <c r="G77" s="78" t="s">
        <v>19</v>
      </c>
      <c r="H77" s="76" t="s">
        <v>36</v>
      </c>
      <c r="I77" s="104">
        <v>21.6</v>
      </c>
      <c r="J77" s="105">
        <f t="shared" si="2"/>
        <v>19.8288</v>
      </c>
      <c r="K77" s="105">
        <f t="shared" si="3"/>
        <v>18.1008</v>
      </c>
    </row>
    <row r="78" ht="23.25" spans="1:11">
      <c r="A78" s="74"/>
      <c r="B78" s="111" t="s">
        <v>32</v>
      </c>
      <c r="C78" s="107" t="s">
        <v>261</v>
      </c>
      <c r="D78" s="108" t="s">
        <v>262</v>
      </c>
      <c r="E78" s="76" t="s">
        <v>260</v>
      </c>
      <c r="F78" s="109"/>
      <c r="G78" s="78" t="s">
        <v>19</v>
      </c>
      <c r="H78" s="76" t="s">
        <v>245</v>
      </c>
      <c r="I78" s="104">
        <v>32.4</v>
      </c>
      <c r="J78" s="105">
        <f t="shared" si="2"/>
        <v>29.7432</v>
      </c>
      <c r="K78" s="105">
        <f t="shared" si="3"/>
        <v>27.1512</v>
      </c>
    </row>
    <row r="79" ht="33.75" spans="1:11">
      <c r="A79" s="74">
        <v>64</v>
      </c>
      <c r="B79" s="80" t="s">
        <v>32</v>
      </c>
      <c r="C79" s="110" t="s">
        <v>263</v>
      </c>
      <c r="D79" s="82" t="s">
        <v>264</v>
      </c>
      <c r="E79" s="76" t="s">
        <v>265</v>
      </c>
      <c r="F79" s="83"/>
      <c r="G79" s="84" t="s">
        <v>19</v>
      </c>
      <c r="H79" s="76" t="s">
        <v>236</v>
      </c>
      <c r="I79" s="104">
        <v>19.8</v>
      </c>
      <c r="J79" s="105">
        <f t="shared" si="2"/>
        <v>18.1764</v>
      </c>
      <c r="K79" s="105">
        <f t="shared" si="3"/>
        <v>16.5924</v>
      </c>
    </row>
    <row r="80" ht="34.5" spans="1:11">
      <c r="A80" s="74"/>
      <c r="B80" s="111" t="s">
        <v>32</v>
      </c>
      <c r="C80" s="107" t="s">
        <v>266</v>
      </c>
      <c r="D80" s="112" t="s">
        <v>267</v>
      </c>
      <c r="E80" s="76" t="s">
        <v>265</v>
      </c>
      <c r="F80" s="113"/>
      <c r="G80" s="84" t="s">
        <v>19</v>
      </c>
      <c r="H80" s="76" t="s">
        <v>239</v>
      </c>
      <c r="I80" s="104">
        <v>29.7</v>
      </c>
      <c r="J80" s="105">
        <f t="shared" si="2"/>
        <v>27.2646</v>
      </c>
      <c r="K80" s="105">
        <f t="shared" si="3"/>
        <v>24.8886</v>
      </c>
    </row>
    <row r="81" ht="45" spans="1:11">
      <c r="A81" s="74">
        <v>65</v>
      </c>
      <c r="B81" s="74" t="s">
        <v>32</v>
      </c>
      <c r="C81" s="110" t="s">
        <v>268</v>
      </c>
      <c r="D81" s="76" t="s">
        <v>269</v>
      </c>
      <c r="E81" s="76" t="s">
        <v>270</v>
      </c>
      <c r="F81" s="75"/>
      <c r="G81" s="78" t="s">
        <v>19</v>
      </c>
      <c r="H81" s="76" t="s">
        <v>236</v>
      </c>
      <c r="I81" s="104">
        <v>19.8</v>
      </c>
      <c r="J81" s="105">
        <f t="shared" si="2"/>
        <v>18.1764</v>
      </c>
      <c r="K81" s="105">
        <f t="shared" si="3"/>
        <v>16.5924</v>
      </c>
    </row>
    <row r="82" ht="45" spans="1:11">
      <c r="A82" s="74"/>
      <c r="B82" s="111" t="s">
        <v>32</v>
      </c>
      <c r="C82" s="107" t="s">
        <v>271</v>
      </c>
      <c r="D82" s="108" t="s">
        <v>272</v>
      </c>
      <c r="E82" s="76" t="s">
        <v>270</v>
      </c>
      <c r="F82" s="109"/>
      <c r="G82" s="78" t="s">
        <v>19</v>
      </c>
      <c r="H82" s="76" t="s">
        <v>239</v>
      </c>
      <c r="I82" s="104">
        <v>29.7</v>
      </c>
      <c r="J82" s="105">
        <f t="shared" si="2"/>
        <v>27.2646</v>
      </c>
      <c r="K82" s="105">
        <f t="shared" si="3"/>
        <v>24.8886</v>
      </c>
    </row>
    <row r="83" ht="33.75" spans="1:11">
      <c r="A83" s="74">
        <v>66</v>
      </c>
      <c r="B83" s="74" t="s">
        <v>32</v>
      </c>
      <c r="C83" s="110" t="s">
        <v>273</v>
      </c>
      <c r="D83" s="76" t="s">
        <v>274</v>
      </c>
      <c r="E83" s="76" t="s">
        <v>275</v>
      </c>
      <c r="F83" s="75"/>
      <c r="G83" s="78" t="s">
        <v>19</v>
      </c>
      <c r="H83" s="76" t="s">
        <v>236</v>
      </c>
      <c r="I83" s="104">
        <v>27</v>
      </c>
      <c r="J83" s="105">
        <f t="shared" si="2"/>
        <v>24.786</v>
      </c>
      <c r="K83" s="105">
        <f t="shared" si="3"/>
        <v>22.626</v>
      </c>
    </row>
    <row r="84" ht="34.5" spans="1:11">
      <c r="A84" s="74"/>
      <c r="B84" s="111" t="s">
        <v>32</v>
      </c>
      <c r="C84" s="107" t="s">
        <v>276</v>
      </c>
      <c r="D84" s="108" t="s">
        <v>277</v>
      </c>
      <c r="E84" s="76" t="s">
        <v>275</v>
      </c>
      <c r="F84" s="109"/>
      <c r="G84" s="78" t="s">
        <v>19</v>
      </c>
      <c r="H84" s="76" t="s">
        <v>239</v>
      </c>
      <c r="I84" s="104">
        <v>40.5</v>
      </c>
      <c r="J84" s="105">
        <f t="shared" si="2"/>
        <v>37.179</v>
      </c>
      <c r="K84" s="105">
        <f t="shared" si="3"/>
        <v>33.939</v>
      </c>
    </row>
    <row r="85" ht="78.75" spans="1:11">
      <c r="A85" s="74">
        <v>67</v>
      </c>
      <c r="B85" s="74" t="s">
        <v>32</v>
      </c>
      <c r="C85" s="110" t="s">
        <v>278</v>
      </c>
      <c r="D85" s="76" t="s">
        <v>279</v>
      </c>
      <c r="E85" s="76" t="s">
        <v>280</v>
      </c>
      <c r="F85" s="75"/>
      <c r="G85" s="78" t="s">
        <v>19</v>
      </c>
      <c r="H85" s="76" t="s">
        <v>236</v>
      </c>
      <c r="I85" s="104">
        <v>29.7</v>
      </c>
      <c r="J85" s="105">
        <f t="shared" si="2"/>
        <v>27.2646</v>
      </c>
      <c r="K85" s="105">
        <f t="shared" si="3"/>
        <v>24.8886</v>
      </c>
    </row>
    <row r="86" ht="80.25" spans="1:11">
      <c r="A86" s="74"/>
      <c r="B86" s="111" t="s">
        <v>32</v>
      </c>
      <c r="C86" s="107" t="s">
        <v>281</v>
      </c>
      <c r="D86" s="108" t="s">
        <v>282</v>
      </c>
      <c r="E86" s="76" t="s">
        <v>283</v>
      </c>
      <c r="F86" s="109"/>
      <c r="G86" s="78" t="s">
        <v>19</v>
      </c>
      <c r="H86" s="76" t="s">
        <v>239</v>
      </c>
      <c r="I86" s="104">
        <v>44.55</v>
      </c>
      <c r="J86" s="105">
        <f t="shared" si="2"/>
        <v>40.8969</v>
      </c>
      <c r="K86" s="105">
        <f t="shared" si="3"/>
        <v>37.3329</v>
      </c>
    </row>
    <row r="87" ht="45" spans="1:11">
      <c r="A87" s="74">
        <v>68</v>
      </c>
      <c r="B87" s="74" t="s">
        <v>25</v>
      </c>
      <c r="C87" s="114" t="s">
        <v>284</v>
      </c>
      <c r="D87" s="76" t="s">
        <v>285</v>
      </c>
      <c r="E87" s="76" t="s">
        <v>286</v>
      </c>
      <c r="F87" s="75"/>
      <c r="G87" s="78" t="s">
        <v>19</v>
      </c>
      <c r="H87" s="76" t="s">
        <v>287</v>
      </c>
      <c r="I87" s="104">
        <v>43.685</v>
      </c>
      <c r="J87" s="105">
        <f t="shared" si="2"/>
        <v>40.10283</v>
      </c>
      <c r="K87" s="105">
        <f t="shared" si="3"/>
        <v>36.60803</v>
      </c>
    </row>
    <row r="88" ht="22.5" spans="1:11">
      <c r="A88" s="74">
        <v>69</v>
      </c>
      <c r="B88" s="80" t="s">
        <v>25</v>
      </c>
      <c r="C88" s="114" t="s">
        <v>288</v>
      </c>
      <c r="D88" s="82" t="s">
        <v>289</v>
      </c>
      <c r="E88" s="76" t="s">
        <v>290</v>
      </c>
      <c r="F88" s="83"/>
      <c r="G88" s="84" t="s">
        <v>19</v>
      </c>
      <c r="H88" s="86" t="s">
        <v>291</v>
      </c>
      <c r="I88" s="104">
        <v>82.8</v>
      </c>
      <c r="J88" s="105">
        <f t="shared" si="2"/>
        <v>76.0104</v>
      </c>
      <c r="K88" s="105">
        <f t="shared" si="3"/>
        <v>69.3864</v>
      </c>
    </row>
    <row r="89" ht="22.5" spans="1:11">
      <c r="A89" s="74">
        <v>70</v>
      </c>
      <c r="B89" s="74" t="s">
        <v>135</v>
      </c>
      <c r="C89" s="114" t="s">
        <v>292</v>
      </c>
      <c r="D89" s="76" t="s">
        <v>293</v>
      </c>
      <c r="E89" s="76" t="s">
        <v>294</v>
      </c>
      <c r="F89" s="75"/>
      <c r="G89" s="78" t="s">
        <v>19</v>
      </c>
      <c r="H89" s="75"/>
      <c r="I89" s="104">
        <v>1544.4</v>
      </c>
      <c r="J89" s="105">
        <f t="shared" si="2"/>
        <v>1417.7592</v>
      </c>
      <c r="K89" s="105">
        <f t="shared" si="3"/>
        <v>1294.2072</v>
      </c>
    </row>
    <row r="90" ht="33.75" spans="1:11">
      <c r="A90" s="74">
        <v>71</v>
      </c>
      <c r="B90" s="74" t="s">
        <v>135</v>
      </c>
      <c r="C90" s="114" t="s">
        <v>295</v>
      </c>
      <c r="D90" s="76" t="s">
        <v>296</v>
      </c>
      <c r="E90" s="76" t="s">
        <v>297</v>
      </c>
      <c r="F90" s="75"/>
      <c r="G90" s="78" t="s">
        <v>19</v>
      </c>
      <c r="H90" s="75"/>
      <c r="I90" s="104">
        <v>2556</v>
      </c>
      <c r="J90" s="105">
        <f t="shared" si="2"/>
        <v>2346.408</v>
      </c>
      <c r="K90" s="105">
        <f t="shared" si="3"/>
        <v>2141.928</v>
      </c>
    </row>
    <row r="91" ht="22.5" spans="1:11">
      <c r="A91" s="74">
        <v>72</v>
      </c>
      <c r="B91" s="74" t="s">
        <v>135</v>
      </c>
      <c r="C91" s="114" t="s">
        <v>298</v>
      </c>
      <c r="D91" s="76" t="s">
        <v>299</v>
      </c>
      <c r="E91" s="76" t="s">
        <v>300</v>
      </c>
      <c r="F91" s="75"/>
      <c r="G91" s="78" t="s">
        <v>19</v>
      </c>
      <c r="H91" s="75"/>
      <c r="I91" s="104">
        <v>2565</v>
      </c>
      <c r="J91" s="105">
        <f t="shared" si="2"/>
        <v>2354.67</v>
      </c>
      <c r="K91" s="105">
        <f t="shared" si="3"/>
        <v>2149.47</v>
      </c>
    </row>
    <row r="92" ht="22.5" spans="1:11">
      <c r="A92" s="74">
        <v>73</v>
      </c>
      <c r="B92" s="74" t="s">
        <v>135</v>
      </c>
      <c r="C92" s="114" t="s">
        <v>301</v>
      </c>
      <c r="D92" s="86" t="s">
        <v>302</v>
      </c>
      <c r="E92" s="76" t="s">
        <v>303</v>
      </c>
      <c r="F92" s="79"/>
      <c r="G92" s="87" t="s">
        <v>19</v>
      </c>
      <c r="H92" s="79"/>
      <c r="I92" s="104">
        <v>2565</v>
      </c>
      <c r="J92" s="105">
        <f t="shared" si="2"/>
        <v>2354.67</v>
      </c>
      <c r="K92" s="105">
        <f t="shared" si="3"/>
        <v>2149.47</v>
      </c>
    </row>
    <row r="93" ht="22.5" spans="1:11">
      <c r="A93" s="74">
        <v>74</v>
      </c>
      <c r="B93" s="74" t="s">
        <v>135</v>
      </c>
      <c r="C93" s="114" t="s">
        <v>304</v>
      </c>
      <c r="D93" s="86" t="s">
        <v>305</v>
      </c>
      <c r="E93" s="76" t="s">
        <v>306</v>
      </c>
      <c r="F93" s="79"/>
      <c r="G93" s="87" t="s">
        <v>19</v>
      </c>
      <c r="H93" s="77"/>
      <c r="I93" s="104">
        <v>2192.4</v>
      </c>
      <c r="J93" s="105">
        <f t="shared" si="2"/>
        <v>2012.6232</v>
      </c>
      <c r="K93" s="105">
        <f t="shared" si="3"/>
        <v>1837.2312</v>
      </c>
    </row>
    <row r="94" ht="56.25" spans="1:11">
      <c r="A94" s="74">
        <v>75</v>
      </c>
      <c r="B94" s="74" t="s">
        <v>135</v>
      </c>
      <c r="C94" s="114" t="s">
        <v>307</v>
      </c>
      <c r="D94" s="86" t="s">
        <v>308</v>
      </c>
      <c r="E94" s="76" t="s">
        <v>309</v>
      </c>
      <c r="F94" s="79"/>
      <c r="G94" s="87" t="s">
        <v>19</v>
      </c>
      <c r="H94" s="79"/>
      <c r="I94" s="104">
        <v>4796.1</v>
      </c>
      <c r="J94" s="105">
        <f t="shared" si="2"/>
        <v>4402.8198</v>
      </c>
      <c r="K94" s="105">
        <f t="shared" si="3"/>
        <v>4019.1318</v>
      </c>
    </row>
    <row r="95" ht="33.75" spans="1:11">
      <c r="A95" s="74">
        <v>76</v>
      </c>
      <c r="B95" s="74" t="s">
        <v>135</v>
      </c>
      <c r="C95" s="114" t="s">
        <v>310</v>
      </c>
      <c r="D95" s="76" t="s">
        <v>311</v>
      </c>
      <c r="E95" s="76" t="s">
        <v>312</v>
      </c>
      <c r="F95" s="79"/>
      <c r="G95" s="87" t="s">
        <v>19</v>
      </c>
      <c r="H95" s="79"/>
      <c r="I95" s="104">
        <v>2700</v>
      </c>
      <c r="J95" s="105">
        <f t="shared" si="2"/>
        <v>2478.6</v>
      </c>
      <c r="K95" s="105">
        <f t="shared" si="3"/>
        <v>2262.6</v>
      </c>
    </row>
    <row r="96" ht="90" spans="1:11">
      <c r="A96" s="74">
        <v>77</v>
      </c>
      <c r="B96" s="74" t="s">
        <v>135</v>
      </c>
      <c r="C96" s="114" t="s">
        <v>313</v>
      </c>
      <c r="D96" s="76" t="s">
        <v>314</v>
      </c>
      <c r="E96" s="76" t="s">
        <v>315</v>
      </c>
      <c r="F96" s="75"/>
      <c r="G96" s="78" t="s">
        <v>19</v>
      </c>
      <c r="H96" s="75"/>
      <c r="I96" s="104">
        <v>2250</v>
      </c>
      <c r="J96" s="105">
        <f t="shared" si="2"/>
        <v>2065.5</v>
      </c>
      <c r="K96" s="105">
        <f t="shared" si="3"/>
        <v>1885.5</v>
      </c>
    </row>
    <row r="97" ht="22.5" spans="1:11">
      <c r="A97" s="74">
        <v>78</v>
      </c>
      <c r="B97" s="74" t="s">
        <v>135</v>
      </c>
      <c r="C97" s="114" t="s">
        <v>316</v>
      </c>
      <c r="D97" s="76" t="s">
        <v>317</v>
      </c>
      <c r="E97" s="76" t="s">
        <v>318</v>
      </c>
      <c r="F97" s="76" t="s">
        <v>319</v>
      </c>
      <c r="G97" s="78" t="s">
        <v>19</v>
      </c>
      <c r="H97" s="75"/>
      <c r="I97" s="104">
        <v>3217.5</v>
      </c>
      <c r="J97" s="105">
        <f t="shared" si="2"/>
        <v>2953.665</v>
      </c>
      <c r="K97" s="105">
        <f t="shared" si="3"/>
        <v>2696.265</v>
      </c>
    </row>
    <row r="98" ht="33.75" spans="1:11">
      <c r="A98" s="74">
        <v>79</v>
      </c>
      <c r="B98" s="74" t="s">
        <v>135</v>
      </c>
      <c r="C98" s="114" t="s">
        <v>320</v>
      </c>
      <c r="D98" s="76" t="s">
        <v>321</v>
      </c>
      <c r="E98" s="76" t="s">
        <v>322</v>
      </c>
      <c r="F98" s="98"/>
      <c r="G98" s="78" t="s">
        <v>19</v>
      </c>
      <c r="H98" s="75"/>
      <c r="I98" s="104">
        <v>3776.4</v>
      </c>
      <c r="J98" s="105">
        <f t="shared" si="2"/>
        <v>3466.7352</v>
      </c>
      <c r="K98" s="105">
        <f t="shared" si="3"/>
        <v>3164.6232</v>
      </c>
    </row>
    <row r="99" ht="67.5" spans="1:11">
      <c r="A99" s="74">
        <v>80</v>
      </c>
      <c r="B99" s="74" t="s">
        <v>135</v>
      </c>
      <c r="C99" s="114" t="s">
        <v>323</v>
      </c>
      <c r="D99" s="76" t="s">
        <v>324</v>
      </c>
      <c r="E99" s="76" t="s">
        <v>325</v>
      </c>
      <c r="F99" s="75"/>
      <c r="G99" s="78" t="s">
        <v>19</v>
      </c>
      <c r="H99" s="75"/>
      <c r="I99" s="104">
        <v>3830.4</v>
      </c>
      <c r="J99" s="105">
        <f t="shared" si="2"/>
        <v>3516.3072</v>
      </c>
      <c r="K99" s="105">
        <f t="shared" si="3"/>
        <v>3209.8752</v>
      </c>
    </row>
    <row r="100" ht="22.5" spans="1:11">
      <c r="A100" s="74">
        <v>81</v>
      </c>
      <c r="B100" s="85" t="s">
        <v>135</v>
      </c>
      <c r="C100" s="114" t="s">
        <v>326</v>
      </c>
      <c r="D100" s="86" t="s">
        <v>327</v>
      </c>
      <c r="E100" s="76" t="s">
        <v>328</v>
      </c>
      <c r="F100" s="75"/>
      <c r="G100" s="87" t="s">
        <v>329</v>
      </c>
      <c r="H100" s="75"/>
      <c r="I100" s="104">
        <v>410.4</v>
      </c>
      <c r="J100" s="105">
        <f t="shared" si="2"/>
        <v>376.7472</v>
      </c>
      <c r="K100" s="105">
        <f t="shared" si="3"/>
        <v>343.9152</v>
      </c>
    </row>
    <row r="101" ht="67.5" spans="1:11">
      <c r="A101" s="74">
        <v>82</v>
      </c>
      <c r="B101" s="74" t="s">
        <v>135</v>
      </c>
      <c r="C101" s="114" t="s">
        <v>330</v>
      </c>
      <c r="D101" s="76" t="s">
        <v>331</v>
      </c>
      <c r="E101" s="76" t="s">
        <v>332</v>
      </c>
      <c r="F101" s="75"/>
      <c r="G101" s="74" t="s">
        <v>333</v>
      </c>
      <c r="H101" s="76" t="s">
        <v>334</v>
      </c>
      <c r="I101" s="104">
        <v>877.5</v>
      </c>
      <c r="J101" s="105">
        <f t="shared" si="2"/>
        <v>805.545</v>
      </c>
      <c r="K101" s="105">
        <f t="shared" si="3"/>
        <v>735.345</v>
      </c>
    </row>
    <row r="102" s="70" customFormat="1" ht="24" spans="1:11">
      <c r="A102" s="74"/>
      <c r="B102" s="111" t="s">
        <v>135</v>
      </c>
      <c r="C102" s="115" t="s">
        <v>335</v>
      </c>
      <c r="D102" s="108" t="s">
        <v>336</v>
      </c>
      <c r="E102" s="109"/>
      <c r="F102" s="109"/>
      <c r="G102" s="78" t="s">
        <v>337</v>
      </c>
      <c r="H102" s="116"/>
      <c r="I102" s="104">
        <v>58.5</v>
      </c>
      <c r="J102" s="105">
        <f t="shared" si="2"/>
        <v>53.703</v>
      </c>
      <c r="K102" s="105">
        <f t="shared" si="3"/>
        <v>49.023</v>
      </c>
    </row>
    <row r="103" ht="33.75" spans="1:11">
      <c r="A103" s="74">
        <v>83</v>
      </c>
      <c r="B103" s="74" t="s">
        <v>135</v>
      </c>
      <c r="C103" s="114" t="s">
        <v>338</v>
      </c>
      <c r="D103" s="76" t="s">
        <v>339</v>
      </c>
      <c r="E103" s="76" t="s">
        <v>340</v>
      </c>
      <c r="F103" s="76" t="s">
        <v>341</v>
      </c>
      <c r="G103" s="78" t="s">
        <v>19</v>
      </c>
      <c r="H103" s="75"/>
      <c r="I103" s="104">
        <v>1998</v>
      </c>
      <c r="J103" s="105">
        <f t="shared" si="2"/>
        <v>1834.164</v>
      </c>
      <c r="K103" s="105">
        <f t="shared" si="3"/>
        <v>1674.324</v>
      </c>
    </row>
    <row r="104" ht="45" spans="1:11">
      <c r="A104" s="74">
        <v>84</v>
      </c>
      <c r="B104" s="74" t="s">
        <v>135</v>
      </c>
      <c r="C104" s="114" t="s">
        <v>342</v>
      </c>
      <c r="D104" s="76" t="s">
        <v>343</v>
      </c>
      <c r="E104" s="76" t="s">
        <v>344</v>
      </c>
      <c r="F104" s="76" t="s">
        <v>345</v>
      </c>
      <c r="G104" s="78" t="s">
        <v>19</v>
      </c>
      <c r="H104" s="75"/>
      <c r="I104" s="104">
        <v>2580.3</v>
      </c>
      <c r="J104" s="105">
        <f t="shared" si="2"/>
        <v>2368.7154</v>
      </c>
      <c r="K104" s="105">
        <f t="shared" si="3"/>
        <v>2162.2914</v>
      </c>
    </row>
    <row r="105" ht="33.75" spans="1:11">
      <c r="A105" s="74">
        <v>85</v>
      </c>
      <c r="B105" s="74" t="s">
        <v>135</v>
      </c>
      <c r="C105" s="114" t="s">
        <v>346</v>
      </c>
      <c r="D105" s="76" t="s">
        <v>347</v>
      </c>
      <c r="E105" s="76" t="s">
        <v>348</v>
      </c>
      <c r="F105" s="75"/>
      <c r="G105" s="78" t="s">
        <v>19</v>
      </c>
      <c r="H105" s="76" t="s">
        <v>349</v>
      </c>
      <c r="I105" s="104">
        <v>2175.3</v>
      </c>
      <c r="J105" s="105">
        <f t="shared" si="2"/>
        <v>1996.9254</v>
      </c>
      <c r="K105" s="105">
        <f t="shared" si="3"/>
        <v>1822.9014</v>
      </c>
    </row>
    <row r="106" ht="45" spans="1:11">
      <c r="A106" s="74">
        <v>86</v>
      </c>
      <c r="B106" s="74" t="s">
        <v>135</v>
      </c>
      <c r="C106" s="114" t="s">
        <v>350</v>
      </c>
      <c r="D106" s="76" t="s">
        <v>351</v>
      </c>
      <c r="E106" s="76" t="s">
        <v>352</v>
      </c>
      <c r="F106" s="75"/>
      <c r="G106" s="78" t="s">
        <v>19</v>
      </c>
      <c r="H106" s="75"/>
      <c r="I106" s="104">
        <v>6951.55</v>
      </c>
      <c r="J106" s="105">
        <f t="shared" si="2"/>
        <v>6381.5229</v>
      </c>
      <c r="K106" s="105">
        <f t="shared" si="3"/>
        <v>5825.3989</v>
      </c>
    </row>
    <row r="107" ht="22.5" spans="1:11">
      <c r="A107" s="74">
        <v>87</v>
      </c>
      <c r="B107" s="74" t="s">
        <v>135</v>
      </c>
      <c r="C107" s="114" t="s">
        <v>353</v>
      </c>
      <c r="D107" s="76" t="s">
        <v>354</v>
      </c>
      <c r="E107" s="76" t="s">
        <v>355</v>
      </c>
      <c r="F107" s="75"/>
      <c r="G107" s="78" t="s">
        <v>19</v>
      </c>
      <c r="H107" s="75"/>
      <c r="I107" s="104">
        <v>4995.94</v>
      </c>
      <c r="J107" s="105">
        <f t="shared" si="2"/>
        <v>4586.27292</v>
      </c>
      <c r="K107" s="105">
        <f t="shared" si="3"/>
        <v>4186.59772</v>
      </c>
    </row>
    <row r="108" ht="22.5" spans="1:11">
      <c r="A108" s="74">
        <v>88</v>
      </c>
      <c r="B108" s="74" t="s">
        <v>135</v>
      </c>
      <c r="C108" s="114" t="s">
        <v>356</v>
      </c>
      <c r="D108" s="76" t="s">
        <v>357</v>
      </c>
      <c r="E108" s="76" t="s">
        <v>358</v>
      </c>
      <c r="F108" s="75"/>
      <c r="G108" s="78" t="s">
        <v>19</v>
      </c>
      <c r="H108" s="75"/>
      <c r="I108" s="104">
        <v>6342.6</v>
      </c>
      <c r="J108" s="105">
        <f t="shared" si="2"/>
        <v>5822.5068</v>
      </c>
      <c r="K108" s="105">
        <f t="shared" si="3"/>
        <v>5315.0988</v>
      </c>
    </row>
    <row r="109" ht="22.5" spans="1:11">
      <c r="A109" s="74">
        <v>89</v>
      </c>
      <c r="B109" s="74" t="s">
        <v>135</v>
      </c>
      <c r="C109" s="114" t="s">
        <v>359</v>
      </c>
      <c r="D109" s="76" t="s">
        <v>360</v>
      </c>
      <c r="E109" s="76" t="s">
        <v>361</v>
      </c>
      <c r="F109" s="75"/>
      <c r="G109" s="78" t="s">
        <v>99</v>
      </c>
      <c r="H109" s="75"/>
      <c r="I109" s="104">
        <v>2625</v>
      </c>
      <c r="J109" s="105">
        <f t="shared" si="2"/>
        <v>2409.75</v>
      </c>
      <c r="K109" s="105">
        <f t="shared" si="3"/>
        <v>2199.75</v>
      </c>
    </row>
    <row r="110" ht="22.5" spans="1:11">
      <c r="A110" s="74">
        <v>90</v>
      </c>
      <c r="B110" s="85" t="s">
        <v>135</v>
      </c>
      <c r="C110" s="114" t="s">
        <v>362</v>
      </c>
      <c r="D110" s="86" t="s">
        <v>363</v>
      </c>
      <c r="E110" s="76" t="s">
        <v>364</v>
      </c>
      <c r="F110" s="79"/>
      <c r="G110" s="87" t="s">
        <v>99</v>
      </c>
      <c r="H110" s="79"/>
      <c r="I110" s="104">
        <v>1975.5</v>
      </c>
      <c r="J110" s="105">
        <f t="shared" si="2"/>
        <v>1813.509</v>
      </c>
      <c r="K110" s="105">
        <f t="shared" si="3"/>
        <v>1655.469</v>
      </c>
    </row>
    <row r="111" ht="56.25" spans="1:11">
      <c r="A111" s="74">
        <v>91</v>
      </c>
      <c r="B111" s="74" t="s">
        <v>135</v>
      </c>
      <c r="C111" s="102" t="s">
        <v>365</v>
      </c>
      <c r="D111" s="76" t="s">
        <v>366</v>
      </c>
      <c r="E111" s="76" t="s">
        <v>367</v>
      </c>
      <c r="F111" s="75"/>
      <c r="G111" s="78" t="s">
        <v>19</v>
      </c>
      <c r="H111" s="75"/>
      <c r="I111" s="104">
        <v>2452.5</v>
      </c>
      <c r="J111" s="105">
        <f t="shared" si="2"/>
        <v>2251.395</v>
      </c>
      <c r="K111" s="105">
        <f t="shared" si="3"/>
        <v>2055.195</v>
      </c>
    </row>
    <row r="112" ht="22.5" spans="1:11">
      <c r="A112" s="74">
        <v>92</v>
      </c>
      <c r="B112" s="80" t="s">
        <v>135</v>
      </c>
      <c r="C112" s="102" t="s">
        <v>368</v>
      </c>
      <c r="D112" s="82" t="s">
        <v>369</v>
      </c>
      <c r="E112" s="76" t="s">
        <v>370</v>
      </c>
      <c r="F112" s="83"/>
      <c r="G112" s="84" t="s">
        <v>19</v>
      </c>
      <c r="H112" s="79"/>
      <c r="I112" s="104">
        <v>1950.3</v>
      </c>
      <c r="J112" s="105">
        <f t="shared" si="2"/>
        <v>1790.3754</v>
      </c>
      <c r="K112" s="105">
        <f t="shared" si="3"/>
        <v>1634.3514</v>
      </c>
    </row>
    <row r="113" ht="22.5" spans="1:11">
      <c r="A113" s="74">
        <v>93</v>
      </c>
      <c r="B113" s="74" t="s">
        <v>135</v>
      </c>
      <c r="C113" s="117" t="s">
        <v>371</v>
      </c>
      <c r="D113" s="76" t="s">
        <v>372</v>
      </c>
      <c r="E113" s="76" t="s">
        <v>373</v>
      </c>
      <c r="F113" s="75"/>
      <c r="G113" s="78" t="s">
        <v>19</v>
      </c>
      <c r="H113" s="75"/>
      <c r="I113" s="104">
        <v>3414.7155</v>
      </c>
      <c r="J113" s="105">
        <f t="shared" si="2"/>
        <v>3134.708829</v>
      </c>
      <c r="K113" s="105">
        <f t="shared" si="3"/>
        <v>2861.531589</v>
      </c>
    </row>
    <row r="114" spans="1:11">
      <c r="A114" s="74">
        <v>94</v>
      </c>
      <c r="B114" s="74" t="s">
        <v>135</v>
      </c>
      <c r="C114" s="117" t="s">
        <v>374</v>
      </c>
      <c r="D114" s="76" t="s">
        <v>375</v>
      </c>
      <c r="E114" s="76" t="s">
        <v>376</v>
      </c>
      <c r="F114" s="75"/>
      <c r="G114" s="78" t="s">
        <v>19</v>
      </c>
      <c r="H114" s="75"/>
      <c r="I114" s="104">
        <v>2520</v>
      </c>
      <c r="J114" s="105">
        <f t="shared" si="2"/>
        <v>2313.36</v>
      </c>
      <c r="K114" s="105">
        <f t="shared" si="3"/>
        <v>2111.76</v>
      </c>
    </row>
    <row r="115" ht="22.5" spans="1:11">
      <c r="A115" s="74">
        <v>95</v>
      </c>
      <c r="B115" s="80" t="s">
        <v>135</v>
      </c>
      <c r="C115" s="117" t="s">
        <v>377</v>
      </c>
      <c r="D115" s="82" t="s">
        <v>378</v>
      </c>
      <c r="E115" s="76" t="s">
        <v>379</v>
      </c>
      <c r="F115" s="83"/>
      <c r="G115" s="84" t="s">
        <v>19</v>
      </c>
      <c r="H115" s="79"/>
      <c r="I115" s="104">
        <v>2598.3</v>
      </c>
      <c r="J115" s="105">
        <f t="shared" si="2"/>
        <v>2385.2394</v>
      </c>
      <c r="K115" s="105">
        <f t="shared" si="3"/>
        <v>2177.3754</v>
      </c>
    </row>
    <row r="116" ht="45" spans="1:11">
      <c r="A116" s="74">
        <v>96</v>
      </c>
      <c r="B116" s="74" t="s">
        <v>135</v>
      </c>
      <c r="C116" s="117" t="s">
        <v>380</v>
      </c>
      <c r="D116" s="76" t="s">
        <v>381</v>
      </c>
      <c r="E116" s="76" t="s">
        <v>382</v>
      </c>
      <c r="F116" s="75"/>
      <c r="G116" s="78" t="s">
        <v>19</v>
      </c>
      <c r="H116" s="75"/>
      <c r="I116" s="104">
        <v>7376.7875</v>
      </c>
      <c r="J116" s="105">
        <f t="shared" si="2"/>
        <v>6771.890925</v>
      </c>
      <c r="K116" s="105">
        <f t="shared" si="3"/>
        <v>6181.747925</v>
      </c>
    </row>
    <row r="117" ht="33.75" spans="1:11">
      <c r="A117" s="74">
        <v>97</v>
      </c>
      <c r="B117" s="80" t="s">
        <v>135</v>
      </c>
      <c r="C117" s="117" t="s">
        <v>383</v>
      </c>
      <c r="D117" s="82" t="s">
        <v>384</v>
      </c>
      <c r="E117" s="76" t="s">
        <v>385</v>
      </c>
      <c r="F117" s="79"/>
      <c r="G117" s="84" t="s">
        <v>19</v>
      </c>
      <c r="H117" s="83"/>
      <c r="I117" s="104">
        <v>4034.7</v>
      </c>
      <c r="J117" s="105">
        <f t="shared" si="2"/>
        <v>3703.8546</v>
      </c>
      <c r="K117" s="105">
        <f t="shared" si="3"/>
        <v>3381.0786</v>
      </c>
    </row>
    <row r="118" ht="33.75" spans="1:11">
      <c r="A118" s="74"/>
      <c r="B118" s="118" t="s">
        <v>135</v>
      </c>
      <c r="C118" s="119" t="s">
        <v>386</v>
      </c>
      <c r="D118" s="112" t="s">
        <v>387</v>
      </c>
      <c r="E118" s="76" t="s">
        <v>388</v>
      </c>
      <c r="F118" s="107"/>
      <c r="G118" s="84" t="s">
        <v>19</v>
      </c>
      <c r="H118" s="76" t="s">
        <v>349</v>
      </c>
      <c r="I118" s="104">
        <v>4034.7</v>
      </c>
      <c r="J118" s="105">
        <f t="shared" si="2"/>
        <v>3703.8546</v>
      </c>
      <c r="K118" s="105">
        <f t="shared" si="3"/>
        <v>3381.0786</v>
      </c>
    </row>
    <row r="119" ht="33.75" spans="1:11">
      <c r="A119" s="74"/>
      <c r="B119" s="118" t="s">
        <v>135</v>
      </c>
      <c r="C119" s="119" t="s">
        <v>389</v>
      </c>
      <c r="D119" s="112" t="s">
        <v>390</v>
      </c>
      <c r="E119" s="76" t="s">
        <v>388</v>
      </c>
      <c r="F119" s="107"/>
      <c r="G119" s="84" t="s">
        <v>19</v>
      </c>
      <c r="H119" s="76" t="s">
        <v>349</v>
      </c>
      <c r="I119" s="104">
        <v>4034.7</v>
      </c>
      <c r="J119" s="105">
        <f t="shared" si="2"/>
        <v>3703.8546</v>
      </c>
      <c r="K119" s="105">
        <f t="shared" si="3"/>
        <v>3381.0786</v>
      </c>
    </row>
    <row r="120" ht="33.75" spans="1:11">
      <c r="A120" s="74"/>
      <c r="B120" s="118" t="s">
        <v>135</v>
      </c>
      <c r="C120" s="119" t="s">
        <v>391</v>
      </c>
      <c r="D120" s="112" t="s">
        <v>392</v>
      </c>
      <c r="E120" s="76" t="s">
        <v>388</v>
      </c>
      <c r="F120" s="107"/>
      <c r="G120" s="84" t="s">
        <v>19</v>
      </c>
      <c r="H120" s="76" t="s">
        <v>349</v>
      </c>
      <c r="I120" s="104">
        <v>4034.7</v>
      </c>
      <c r="J120" s="105">
        <f t="shared" si="2"/>
        <v>3703.8546</v>
      </c>
      <c r="K120" s="105">
        <f t="shared" si="3"/>
        <v>3381.0786</v>
      </c>
    </row>
    <row r="121" spans="1:11">
      <c r="A121" s="74">
        <v>98</v>
      </c>
      <c r="B121" s="80" t="s">
        <v>135</v>
      </c>
      <c r="C121" s="117" t="s">
        <v>393</v>
      </c>
      <c r="D121" s="82" t="s">
        <v>394</v>
      </c>
      <c r="E121" s="76" t="s">
        <v>395</v>
      </c>
      <c r="F121" s="83"/>
      <c r="G121" s="84" t="s">
        <v>19</v>
      </c>
      <c r="H121" s="77"/>
      <c r="I121" s="104">
        <v>7381.5675</v>
      </c>
      <c r="J121" s="105">
        <f t="shared" si="2"/>
        <v>6776.278965</v>
      </c>
      <c r="K121" s="105">
        <f t="shared" si="3"/>
        <v>6185.753565</v>
      </c>
    </row>
    <row r="122" ht="22.5" spans="1:11">
      <c r="A122" s="74">
        <v>99</v>
      </c>
      <c r="B122" s="80" t="s">
        <v>135</v>
      </c>
      <c r="C122" s="117" t="s">
        <v>396</v>
      </c>
      <c r="D122" s="82" t="s">
        <v>397</v>
      </c>
      <c r="E122" s="76" t="s">
        <v>398</v>
      </c>
      <c r="F122" s="83"/>
      <c r="G122" s="84" t="s">
        <v>19</v>
      </c>
      <c r="H122" s="77"/>
      <c r="I122" s="104">
        <v>7496.5475</v>
      </c>
      <c r="J122" s="105">
        <f t="shared" si="2"/>
        <v>6881.830605</v>
      </c>
      <c r="K122" s="105">
        <f t="shared" si="3"/>
        <v>6282.106805</v>
      </c>
    </row>
    <row r="123" ht="33.75" spans="1:11">
      <c r="A123" s="74">
        <v>100</v>
      </c>
      <c r="B123" s="80" t="s">
        <v>135</v>
      </c>
      <c r="C123" s="117" t="s">
        <v>399</v>
      </c>
      <c r="D123" s="82" t="s">
        <v>400</v>
      </c>
      <c r="E123" s="76" t="s">
        <v>401</v>
      </c>
      <c r="F123" s="83"/>
      <c r="G123" s="84" t="s">
        <v>19</v>
      </c>
      <c r="H123" s="79"/>
      <c r="I123" s="104">
        <v>8950.5</v>
      </c>
      <c r="J123" s="105">
        <f t="shared" si="2"/>
        <v>8216.559</v>
      </c>
      <c r="K123" s="105">
        <f t="shared" si="3"/>
        <v>7500.519</v>
      </c>
    </row>
    <row r="124" ht="22.5" spans="1:11">
      <c r="A124" s="74">
        <v>101</v>
      </c>
      <c r="B124" s="80" t="s">
        <v>135</v>
      </c>
      <c r="C124" s="117" t="s">
        <v>402</v>
      </c>
      <c r="D124" s="82" t="s">
        <v>403</v>
      </c>
      <c r="E124" s="76" t="s">
        <v>404</v>
      </c>
      <c r="F124" s="83"/>
      <c r="G124" s="84" t="s">
        <v>19</v>
      </c>
      <c r="H124" s="79"/>
      <c r="I124" s="104">
        <v>7422.2025</v>
      </c>
      <c r="J124" s="105">
        <f t="shared" si="2"/>
        <v>6813.581895</v>
      </c>
      <c r="K124" s="105">
        <f t="shared" si="3"/>
        <v>6219.805695</v>
      </c>
    </row>
    <row r="125" ht="33.75" spans="1:11">
      <c r="A125" s="74">
        <v>102</v>
      </c>
      <c r="B125" s="74" t="s">
        <v>135</v>
      </c>
      <c r="C125" s="117" t="s">
        <v>405</v>
      </c>
      <c r="D125" s="86" t="s">
        <v>406</v>
      </c>
      <c r="E125" s="76" t="s">
        <v>407</v>
      </c>
      <c r="F125" s="86" t="s">
        <v>408</v>
      </c>
      <c r="G125" s="87" t="s">
        <v>19</v>
      </c>
      <c r="H125" s="77"/>
      <c r="I125" s="104">
        <v>10768.7225</v>
      </c>
      <c r="J125" s="105">
        <f t="shared" si="2"/>
        <v>9885.687255</v>
      </c>
      <c r="K125" s="105">
        <f t="shared" si="3"/>
        <v>9024.189455</v>
      </c>
    </row>
    <row r="126" ht="22.5" spans="1:11">
      <c r="A126" s="74">
        <v>103</v>
      </c>
      <c r="B126" s="74" t="s">
        <v>135</v>
      </c>
      <c r="C126" s="117" t="s">
        <v>409</v>
      </c>
      <c r="D126" s="76" t="s">
        <v>410</v>
      </c>
      <c r="E126" s="76" t="s">
        <v>411</v>
      </c>
      <c r="F126" s="75"/>
      <c r="G126" s="78" t="s">
        <v>19</v>
      </c>
      <c r="H126" s="75"/>
      <c r="I126" s="104">
        <v>5502.56</v>
      </c>
      <c r="J126" s="105">
        <f t="shared" si="2"/>
        <v>5051.35008</v>
      </c>
      <c r="K126" s="105">
        <f t="shared" si="3"/>
        <v>4611.14528</v>
      </c>
    </row>
    <row r="127" ht="45" spans="1:11">
      <c r="A127" s="74">
        <v>104</v>
      </c>
      <c r="B127" s="74" t="s">
        <v>135</v>
      </c>
      <c r="C127" s="117" t="s">
        <v>412</v>
      </c>
      <c r="D127" s="76" t="s">
        <v>413</v>
      </c>
      <c r="E127" s="76" t="s">
        <v>414</v>
      </c>
      <c r="F127" s="75"/>
      <c r="G127" s="78" t="s">
        <v>19</v>
      </c>
      <c r="H127" s="75"/>
      <c r="I127" s="104">
        <v>7924.4775</v>
      </c>
      <c r="J127" s="105">
        <f t="shared" si="2"/>
        <v>7274.670345</v>
      </c>
      <c r="K127" s="105">
        <f t="shared" si="3"/>
        <v>6640.712145</v>
      </c>
    </row>
    <row r="128" ht="56.25" spans="1:11">
      <c r="A128" s="74">
        <v>105</v>
      </c>
      <c r="B128" s="74" t="s">
        <v>135</v>
      </c>
      <c r="C128" s="117" t="s">
        <v>415</v>
      </c>
      <c r="D128" s="76" t="s">
        <v>416</v>
      </c>
      <c r="E128" s="76" t="s">
        <v>417</v>
      </c>
      <c r="F128" s="75"/>
      <c r="G128" s="78" t="s">
        <v>19</v>
      </c>
      <c r="H128" s="75"/>
      <c r="I128" s="104">
        <v>7792.2375</v>
      </c>
      <c r="J128" s="105">
        <f t="shared" si="2"/>
        <v>7153.274025</v>
      </c>
      <c r="K128" s="105">
        <f t="shared" si="3"/>
        <v>6529.895025</v>
      </c>
    </row>
    <row r="129" ht="22.5" spans="1:11">
      <c r="A129" s="74">
        <v>106</v>
      </c>
      <c r="B129" s="74" t="s">
        <v>135</v>
      </c>
      <c r="C129" s="117" t="s">
        <v>418</v>
      </c>
      <c r="D129" s="76" t="s">
        <v>419</v>
      </c>
      <c r="E129" s="76" t="s">
        <v>420</v>
      </c>
      <c r="F129" s="75"/>
      <c r="G129" s="78" t="s">
        <v>19</v>
      </c>
      <c r="H129" s="75"/>
      <c r="I129" s="104">
        <v>7918.2575</v>
      </c>
      <c r="J129" s="105">
        <f t="shared" si="2"/>
        <v>7268.960385</v>
      </c>
      <c r="K129" s="105">
        <f t="shared" si="3"/>
        <v>6635.499785</v>
      </c>
    </row>
    <row r="130" ht="33.75" spans="1:11">
      <c r="A130" s="74">
        <v>107</v>
      </c>
      <c r="B130" s="74" t="s">
        <v>135</v>
      </c>
      <c r="C130" s="117" t="s">
        <v>421</v>
      </c>
      <c r="D130" s="76" t="s">
        <v>422</v>
      </c>
      <c r="E130" s="76" t="s">
        <v>423</v>
      </c>
      <c r="F130" s="75"/>
      <c r="G130" s="78" t="s">
        <v>19</v>
      </c>
      <c r="H130" s="75"/>
      <c r="I130" s="104">
        <v>8357.2775</v>
      </c>
      <c r="J130" s="105">
        <f t="shared" si="2"/>
        <v>7671.980745</v>
      </c>
      <c r="K130" s="105">
        <f t="shared" si="3"/>
        <v>7003.398545</v>
      </c>
    </row>
    <row r="131" ht="45" spans="1:11">
      <c r="A131" s="74">
        <v>108</v>
      </c>
      <c r="B131" s="74" t="s">
        <v>135</v>
      </c>
      <c r="C131" s="117" t="s">
        <v>424</v>
      </c>
      <c r="D131" s="76" t="s">
        <v>425</v>
      </c>
      <c r="E131" s="76" t="s">
        <v>426</v>
      </c>
      <c r="F131" s="75"/>
      <c r="G131" s="78" t="s">
        <v>19</v>
      </c>
      <c r="H131" s="75"/>
      <c r="I131" s="104">
        <v>8221.5825</v>
      </c>
      <c r="J131" s="105">
        <f t="shared" si="2"/>
        <v>7547.412735</v>
      </c>
      <c r="K131" s="105">
        <f t="shared" si="3"/>
        <v>6889.686135</v>
      </c>
    </row>
    <row r="132" ht="56.25" spans="1:11">
      <c r="A132" s="74">
        <v>109</v>
      </c>
      <c r="B132" s="74" t="s">
        <v>135</v>
      </c>
      <c r="C132" s="117" t="s">
        <v>427</v>
      </c>
      <c r="D132" s="76" t="s">
        <v>428</v>
      </c>
      <c r="E132" s="76" t="s">
        <v>429</v>
      </c>
      <c r="F132" s="75"/>
      <c r="G132" s="78" t="s">
        <v>19</v>
      </c>
      <c r="H132" s="75"/>
      <c r="I132" s="104">
        <v>7919.5875</v>
      </c>
      <c r="J132" s="105">
        <f t="shared" si="2"/>
        <v>7270.181325</v>
      </c>
      <c r="K132" s="105">
        <f t="shared" si="3"/>
        <v>6636.614325</v>
      </c>
    </row>
    <row r="133" ht="22.5" spans="1:11">
      <c r="A133" s="74">
        <v>110</v>
      </c>
      <c r="B133" s="74" t="s">
        <v>135</v>
      </c>
      <c r="C133" s="117" t="s">
        <v>430</v>
      </c>
      <c r="D133" s="76" t="s">
        <v>431</v>
      </c>
      <c r="E133" s="76" t="s">
        <v>432</v>
      </c>
      <c r="F133" s="76" t="s">
        <v>433</v>
      </c>
      <c r="G133" s="78" t="s">
        <v>19</v>
      </c>
      <c r="H133" s="75"/>
      <c r="I133" s="104">
        <v>2700</v>
      </c>
      <c r="J133" s="105">
        <f t="shared" si="2"/>
        <v>2478.6</v>
      </c>
      <c r="K133" s="105">
        <f t="shared" si="3"/>
        <v>2262.6</v>
      </c>
    </row>
    <row r="134" ht="23.25" spans="1:11">
      <c r="A134" s="74"/>
      <c r="B134" s="89" t="s">
        <v>135</v>
      </c>
      <c r="C134" s="119" t="s">
        <v>434</v>
      </c>
      <c r="D134" s="108" t="s">
        <v>435</v>
      </c>
      <c r="E134" s="109"/>
      <c r="F134" s="76" t="s">
        <v>433</v>
      </c>
      <c r="G134" s="78" t="s">
        <v>19</v>
      </c>
      <c r="H134" s="109"/>
      <c r="I134" s="104">
        <v>2700</v>
      </c>
      <c r="J134" s="105">
        <f t="shared" si="2"/>
        <v>2478.6</v>
      </c>
      <c r="K134" s="105">
        <f t="shared" si="3"/>
        <v>2262.6</v>
      </c>
    </row>
    <row r="135" ht="23.25" spans="1:11">
      <c r="A135" s="74"/>
      <c r="B135" s="89" t="s">
        <v>135</v>
      </c>
      <c r="C135" s="119" t="s">
        <v>436</v>
      </c>
      <c r="D135" s="108" t="s">
        <v>437</v>
      </c>
      <c r="E135" s="109"/>
      <c r="F135" s="109"/>
      <c r="G135" s="78" t="s">
        <v>19</v>
      </c>
      <c r="H135" s="109"/>
      <c r="I135" s="104">
        <v>2700</v>
      </c>
      <c r="J135" s="105">
        <f t="shared" ref="J135:J198" si="4">I135*(1-8.2%)</f>
        <v>2478.6</v>
      </c>
      <c r="K135" s="105">
        <f t="shared" ref="K135:K198" si="5">I135*(1-16.2%)</f>
        <v>2262.6</v>
      </c>
    </row>
    <row r="136" spans="1:11">
      <c r="A136" s="74">
        <v>111</v>
      </c>
      <c r="B136" s="80" t="s">
        <v>135</v>
      </c>
      <c r="C136" s="117" t="s">
        <v>438</v>
      </c>
      <c r="D136" s="82" t="s">
        <v>439</v>
      </c>
      <c r="E136" s="76" t="s">
        <v>440</v>
      </c>
      <c r="F136" s="83"/>
      <c r="G136" s="84" t="s">
        <v>19</v>
      </c>
      <c r="H136" s="79"/>
      <c r="I136" s="104">
        <v>8687.7</v>
      </c>
      <c r="J136" s="105">
        <f t="shared" si="4"/>
        <v>7975.3086</v>
      </c>
      <c r="K136" s="105">
        <f t="shared" si="5"/>
        <v>7280.2926</v>
      </c>
    </row>
    <row r="137" spans="1:11">
      <c r="A137" s="74">
        <v>112</v>
      </c>
      <c r="B137" s="80" t="s">
        <v>135</v>
      </c>
      <c r="C137" s="117" t="s">
        <v>441</v>
      </c>
      <c r="D137" s="82" t="s">
        <v>442</v>
      </c>
      <c r="E137" s="76" t="s">
        <v>443</v>
      </c>
      <c r="F137" s="83"/>
      <c r="G137" s="84" t="s">
        <v>19</v>
      </c>
      <c r="H137" s="79"/>
      <c r="I137" s="104">
        <v>7488</v>
      </c>
      <c r="J137" s="105">
        <f t="shared" si="4"/>
        <v>6873.984</v>
      </c>
      <c r="K137" s="105">
        <f t="shared" si="5"/>
        <v>6274.944</v>
      </c>
    </row>
    <row r="138" spans="1:11">
      <c r="A138" s="74"/>
      <c r="B138" s="89" t="s">
        <v>135</v>
      </c>
      <c r="C138" s="119" t="s">
        <v>444</v>
      </c>
      <c r="D138" s="112" t="s">
        <v>445</v>
      </c>
      <c r="E138" s="109"/>
      <c r="F138" s="113"/>
      <c r="G138" s="84" t="s">
        <v>19</v>
      </c>
      <c r="H138" s="107"/>
      <c r="I138" s="104">
        <v>7488</v>
      </c>
      <c r="J138" s="105">
        <f t="shared" si="4"/>
        <v>6873.984</v>
      </c>
      <c r="K138" s="105">
        <f t="shared" si="5"/>
        <v>6274.944</v>
      </c>
    </row>
    <row r="139" spans="1:11">
      <c r="A139" s="74"/>
      <c r="B139" s="89" t="s">
        <v>135</v>
      </c>
      <c r="C139" s="119" t="s">
        <v>446</v>
      </c>
      <c r="D139" s="112" t="s">
        <v>447</v>
      </c>
      <c r="E139" s="109"/>
      <c r="F139" s="113"/>
      <c r="G139" s="84" t="s">
        <v>19</v>
      </c>
      <c r="H139" s="107"/>
      <c r="I139" s="104">
        <v>7488</v>
      </c>
      <c r="J139" s="105">
        <f t="shared" si="4"/>
        <v>6873.984</v>
      </c>
      <c r="K139" s="105">
        <f t="shared" si="5"/>
        <v>6274.944</v>
      </c>
    </row>
    <row r="140" spans="1:11">
      <c r="A140" s="74">
        <v>113</v>
      </c>
      <c r="B140" s="80" t="s">
        <v>135</v>
      </c>
      <c r="C140" s="117" t="s">
        <v>448</v>
      </c>
      <c r="D140" s="82" t="s">
        <v>449</v>
      </c>
      <c r="E140" s="76" t="s">
        <v>450</v>
      </c>
      <c r="F140" s="83"/>
      <c r="G140" s="84" t="s">
        <v>19</v>
      </c>
      <c r="H140" s="83"/>
      <c r="I140" s="104">
        <v>6739.2</v>
      </c>
      <c r="J140" s="105">
        <f t="shared" si="4"/>
        <v>6186.5856</v>
      </c>
      <c r="K140" s="105">
        <f t="shared" si="5"/>
        <v>5647.4496</v>
      </c>
    </row>
    <row r="141" spans="1:11">
      <c r="A141" s="74"/>
      <c r="B141" s="89" t="s">
        <v>135</v>
      </c>
      <c r="C141" s="119" t="s">
        <v>451</v>
      </c>
      <c r="D141" s="112" t="s">
        <v>452</v>
      </c>
      <c r="E141" s="109"/>
      <c r="F141" s="113"/>
      <c r="G141" s="84" t="s">
        <v>19</v>
      </c>
      <c r="H141" s="113"/>
      <c r="I141" s="104">
        <v>6739.2</v>
      </c>
      <c r="J141" s="105">
        <f t="shared" si="4"/>
        <v>6186.5856</v>
      </c>
      <c r="K141" s="105">
        <f t="shared" si="5"/>
        <v>5647.4496</v>
      </c>
    </row>
    <row r="142" ht="33.75" spans="1:11">
      <c r="A142" s="74">
        <v>114</v>
      </c>
      <c r="B142" s="80" t="s">
        <v>135</v>
      </c>
      <c r="C142" s="117" t="s">
        <v>453</v>
      </c>
      <c r="D142" s="82" t="s">
        <v>454</v>
      </c>
      <c r="E142" s="76" t="s">
        <v>455</v>
      </c>
      <c r="F142" s="83"/>
      <c r="G142" s="84" t="s">
        <v>19</v>
      </c>
      <c r="H142" s="77"/>
      <c r="I142" s="104">
        <v>6363.1075</v>
      </c>
      <c r="J142" s="105">
        <f t="shared" si="4"/>
        <v>5841.332685</v>
      </c>
      <c r="K142" s="105">
        <f t="shared" si="5"/>
        <v>5332.284085</v>
      </c>
    </row>
    <row r="143" ht="22.5" spans="1:11">
      <c r="A143" s="74">
        <v>115</v>
      </c>
      <c r="B143" s="80" t="s">
        <v>135</v>
      </c>
      <c r="C143" s="117" t="s">
        <v>456</v>
      </c>
      <c r="D143" s="82" t="s">
        <v>457</v>
      </c>
      <c r="E143" s="76" t="s">
        <v>458</v>
      </c>
      <c r="F143" s="83"/>
      <c r="G143" s="84" t="s">
        <v>19</v>
      </c>
      <c r="H143" s="77"/>
      <c r="I143" s="104">
        <v>6739.2</v>
      </c>
      <c r="J143" s="105">
        <f t="shared" si="4"/>
        <v>6186.5856</v>
      </c>
      <c r="K143" s="105">
        <f t="shared" si="5"/>
        <v>5647.4496</v>
      </c>
    </row>
    <row r="144" ht="22.5" spans="1:11">
      <c r="A144" s="74">
        <v>116</v>
      </c>
      <c r="B144" s="80" t="s">
        <v>135</v>
      </c>
      <c r="C144" s="117" t="s">
        <v>459</v>
      </c>
      <c r="D144" s="82" t="s">
        <v>460</v>
      </c>
      <c r="E144" s="76" t="s">
        <v>461</v>
      </c>
      <c r="F144" s="83"/>
      <c r="G144" s="84" t="s">
        <v>19</v>
      </c>
      <c r="H144" s="77"/>
      <c r="I144" s="104">
        <v>6658.5475</v>
      </c>
      <c r="J144" s="105">
        <f t="shared" si="4"/>
        <v>6112.546605</v>
      </c>
      <c r="K144" s="105">
        <f t="shared" si="5"/>
        <v>5579.862805</v>
      </c>
    </row>
    <row r="145" spans="1:11">
      <c r="A145" s="74">
        <v>117</v>
      </c>
      <c r="B145" s="80" t="s">
        <v>135</v>
      </c>
      <c r="C145" s="117" t="s">
        <v>462</v>
      </c>
      <c r="D145" s="82" t="s">
        <v>463</v>
      </c>
      <c r="E145" s="76" t="s">
        <v>464</v>
      </c>
      <c r="F145" s="83"/>
      <c r="G145" s="84" t="s">
        <v>19</v>
      </c>
      <c r="H145" s="77"/>
      <c r="I145" s="104">
        <v>7580.7</v>
      </c>
      <c r="J145" s="105">
        <f t="shared" si="4"/>
        <v>6959.0826</v>
      </c>
      <c r="K145" s="105">
        <f t="shared" si="5"/>
        <v>6352.6266</v>
      </c>
    </row>
    <row r="146" ht="22.5" spans="1:11">
      <c r="A146" s="74">
        <v>118</v>
      </c>
      <c r="B146" s="120" t="s">
        <v>135</v>
      </c>
      <c r="C146" s="117" t="s">
        <v>465</v>
      </c>
      <c r="D146" s="76" t="s">
        <v>466</v>
      </c>
      <c r="E146" s="76" t="s">
        <v>467</v>
      </c>
      <c r="F146" s="100"/>
      <c r="G146" s="93" t="s">
        <v>139</v>
      </c>
      <c r="H146" s="100"/>
      <c r="I146" s="104">
        <v>2063.685</v>
      </c>
      <c r="J146" s="105">
        <f t="shared" si="4"/>
        <v>1894.46283</v>
      </c>
      <c r="K146" s="105">
        <f t="shared" si="5"/>
        <v>1729.36803</v>
      </c>
    </row>
    <row r="147" ht="33.75" spans="1:11">
      <c r="A147" s="74">
        <v>119</v>
      </c>
      <c r="B147" s="80" t="s">
        <v>135</v>
      </c>
      <c r="C147" s="117" t="s">
        <v>468</v>
      </c>
      <c r="D147" s="82" t="s">
        <v>469</v>
      </c>
      <c r="E147" s="76" t="s">
        <v>470</v>
      </c>
      <c r="F147" s="83"/>
      <c r="G147" s="84" t="s">
        <v>19</v>
      </c>
      <c r="H147" s="79"/>
      <c r="I147" s="104">
        <v>5290.2</v>
      </c>
      <c r="J147" s="105">
        <f t="shared" si="4"/>
        <v>4856.4036</v>
      </c>
      <c r="K147" s="105">
        <f t="shared" si="5"/>
        <v>4433.1876</v>
      </c>
    </row>
    <row r="148" ht="22.5" spans="1:11">
      <c r="A148" s="74">
        <v>120</v>
      </c>
      <c r="B148" s="80" t="s">
        <v>135</v>
      </c>
      <c r="C148" s="117" t="s">
        <v>471</v>
      </c>
      <c r="D148" s="82" t="s">
        <v>472</v>
      </c>
      <c r="E148" s="76" t="s">
        <v>473</v>
      </c>
      <c r="F148" s="82" t="s">
        <v>474</v>
      </c>
      <c r="G148" s="84" t="s">
        <v>19</v>
      </c>
      <c r="H148" s="86" t="s">
        <v>475</v>
      </c>
      <c r="I148" s="104">
        <v>1836</v>
      </c>
      <c r="J148" s="105">
        <f t="shared" si="4"/>
        <v>1685.448</v>
      </c>
      <c r="K148" s="105">
        <f t="shared" si="5"/>
        <v>1538.568</v>
      </c>
    </row>
    <row r="149" ht="56.25" spans="1:11">
      <c r="A149" s="74">
        <v>121</v>
      </c>
      <c r="B149" s="80" t="s">
        <v>135</v>
      </c>
      <c r="C149" s="117" t="s">
        <v>476</v>
      </c>
      <c r="D149" s="82" t="s">
        <v>477</v>
      </c>
      <c r="E149" s="76" t="s">
        <v>478</v>
      </c>
      <c r="F149" s="83"/>
      <c r="G149" s="84" t="s">
        <v>19</v>
      </c>
      <c r="H149" s="77"/>
      <c r="I149" s="104">
        <v>4914</v>
      </c>
      <c r="J149" s="105">
        <f t="shared" si="4"/>
        <v>4511.052</v>
      </c>
      <c r="K149" s="105">
        <f t="shared" si="5"/>
        <v>4117.932</v>
      </c>
    </row>
    <row r="150" ht="22.5" spans="1:11">
      <c r="A150" s="74">
        <v>122</v>
      </c>
      <c r="B150" s="80" t="s">
        <v>135</v>
      </c>
      <c r="C150" s="117" t="s">
        <v>479</v>
      </c>
      <c r="D150" s="82" t="s">
        <v>480</v>
      </c>
      <c r="E150" s="76" t="s">
        <v>481</v>
      </c>
      <c r="F150" s="83"/>
      <c r="G150" s="84" t="s">
        <v>19</v>
      </c>
      <c r="H150" s="79"/>
      <c r="I150" s="104">
        <v>4212.9</v>
      </c>
      <c r="J150" s="105">
        <f t="shared" si="4"/>
        <v>3867.4422</v>
      </c>
      <c r="K150" s="105">
        <f t="shared" si="5"/>
        <v>3530.4102</v>
      </c>
    </row>
    <row r="151" ht="22.5" spans="1:11">
      <c r="A151" s="74">
        <v>123</v>
      </c>
      <c r="B151" s="74" t="s">
        <v>135</v>
      </c>
      <c r="C151" s="121" t="s">
        <v>482</v>
      </c>
      <c r="D151" s="76" t="s">
        <v>483</v>
      </c>
      <c r="E151" s="76" t="s">
        <v>484</v>
      </c>
      <c r="F151" s="76" t="s">
        <v>485</v>
      </c>
      <c r="G151" s="122" t="s">
        <v>19</v>
      </c>
      <c r="H151" s="123"/>
      <c r="I151" s="104">
        <v>2424.6</v>
      </c>
      <c r="J151" s="105">
        <f t="shared" si="4"/>
        <v>2225.7828</v>
      </c>
      <c r="K151" s="105">
        <f t="shared" si="5"/>
        <v>2031.8148</v>
      </c>
    </row>
    <row r="152" ht="22.5" spans="1:11">
      <c r="A152" s="74">
        <v>124</v>
      </c>
      <c r="B152" s="74" t="s">
        <v>135</v>
      </c>
      <c r="C152" s="117" t="s">
        <v>486</v>
      </c>
      <c r="D152" s="76" t="s">
        <v>487</v>
      </c>
      <c r="E152" s="76" t="s">
        <v>488</v>
      </c>
      <c r="F152" s="75"/>
      <c r="G152" s="78" t="s">
        <v>19</v>
      </c>
      <c r="H152" s="100"/>
      <c r="I152" s="104">
        <v>1713.6</v>
      </c>
      <c r="J152" s="105">
        <f t="shared" si="4"/>
        <v>1573.0848</v>
      </c>
      <c r="K152" s="105">
        <f t="shared" si="5"/>
        <v>1435.9968</v>
      </c>
    </row>
    <row r="153" ht="22.5" spans="1:11">
      <c r="A153" s="74">
        <v>125</v>
      </c>
      <c r="B153" s="74" t="s">
        <v>135</v>
      </c>
      <c r="C153" s="117" t="s">
        <v>489</v>
      </c>
      <c r="D153" s="76" t="s">
        <v>490</v>
      </c>
      <c r="E153" s="76" t="s">
        <v>491</v>
      </c>
      <c r="F153" s="75"/>
      <c r="G153" s="78" t="s">
        <v>19</v>
      </c>
      <c r="H153" s="75"/>
      <c r="I153" s="104">
        <v>1521</v>
      </c>
      <c r="J153" s="105">
        <f t="shared" si="4"/>
        <v>1396.278</v>
      </c>
      <c r="K153" s="105">
        <f t="shared" si="5"/>
        <v>1274.598</v>
      </c>
    </row>
    <row r="154" ht="33.75" spans="1:11">
      <c r="A154" s="74">
        <v>126</v>
      </c>
      <c r="B154" s="80" t="s">
        <v>135</v>
      </c>
      <c r="C154" s="117" t="s">
        <v>492</v>
      </c>
      <c r="D154" s="82" t="s">
        <v>493</v>
      </c>
      <c r="E154" s="76" t="s">
        <v>494</v>
      </c>
      <c r="F154" s="100"/>
      <c r="G154" s="93" t="s">
        <v>19</v>
      </c>
      <c r="H154" s="100"/>
      <c r="I154" s="104">
        <v>1800</v>
      </c>
      <c r="J154" s="105">
        <f t="shared" si="4"/>
        <v>1652.4</v>
      </c>
      <c r="K154" s="105">
        <f t="shared" si="5"/>
        <v>1508.4</v>
      </c>
    </row>
    <row r="155" ht="22.5" spans="1:11">
      <c r="A155" s="74">
        <v>127</v>
      </c>
      <c r="B155" s="80" t="s">
        <v>135</v>
      </c>
      <c r="C155" s="117" t="s">
        <v>495</v>
      </c>
      <c r="D155" s="82" t="s">
        <v>496</v>
      </c>
      <c r="E155" s="76" t="s">
        <v>497</v>
      </c>
      <c r="F155" s="83"/>
      <c r="G155" s="84" t="s">
        <v>19</v>
      </c>
      <c r="H155" s="77"/>
      <c r="I155" s="104">
        <v>2952.03</v>
      </c>
      <c r="J155" s="105">
        <f t="shared" si="4"/>
        <v>2709.96354</v>
      </c>
      <c r="K155" s="105">
        <f t="shared" si="5"/>
        <v>2473.80114</v>
      </c>
    </row>
    <row r="156" ht="78.75" spans="1:11">
      <c r="A156" s="74">
        <v>128</v>
      </c>
      <c r="B156" s="74" t="s">
        <v>135</v>
      </c>
      <c r="C156" s="117" t="s">
        <v>498</v>
      </c>
      <c r="D156" s="76" t="s">
        <v>499</v>
      </c>
      <c r="E156" s="76" t="s">
        <v>500</v>
      </c>
      <c r="F156" s="75"/>
      <c r="G156" s="78" t="s">
        <v>19</v>
      </c>
      <c r="H156" s="75"/>
      <c r="I156" s="104">
        <v>3788.1</v>
      </c>
      <c r="J156" s="105">
        <f t="shared" si="4"/>
        <v>3477.4758</v>
      </c>
      <c r="K156" s="105">
        <f t="shared" si="5"/>
        <v>3174.4278</v>
      </c>
    </row>
    <row r="157" ht="33.75" spans="1:11">
      <c r="A157" s="74">
        <v>129</v>
      </c>
      <c r="B157" s="80" t="s">
        <v>135</v>
      </c>
      <c r="C157" s="117" t="s">
        <v>501</v>
      </c>
      <c r="D157" s="82" t="s">
        <v>502</v>
      </c>
      <c r="E157" s="76" t="s">
        <v>503</v>
      </c>
      <c r="F157" s="82" t="s">
        <v>504</v>
      </c>
      <c r="G157" s="84" t="s">
        <v>19</v>
      </c>
      <c r="H157" s="77"/>
      <c r="I157" s="104">
        <v>1841.4</v>
      </c>
      <c r="J157" s="105">
        <f t="shared" si="4"/>
        <v>1690.4052</v>
      </c>
      <c r="K157" s="105">
        <f t="shared" si="5"/>
        <v>1543.0932</v>
      </c>
    </row>
    <row r="158" ht="22.5" spans="1:11">
      <c r="A158" s="74">
        <v>130</v>
      </c>
      <c r="B158" s="80" t="s">
        <v>135</v>
      </c>
      <c r="C158" s="117" t="s">
        <v>505</v>
      </c>
      <c r="D158" s="82" t="s">
        <v>506</v>
      </c>
      <c r="E158" s="76" t="s">
        <v>507</v>
      </c>
      <c r="F158" s="82" t="s">
        <v>508</v>
      </c>
      <c r="G158" s="84" t="s">
        <v>19</v>
      </c>
      <c r="H158" s="77"/>
      <c r="I158" s="104">
        <v>2308.5</v>
      </c>
      <c r="J158" s="105">
        <f t="shared" si="4"/>
        <v>2119.203</v>
      </c>
      <c r="K158" s="105">
        <f t="shared" si="5"/>
        <v>1934.523</v>
      </c>
    </row>
    <row r="159" ht="22.5" spans="1:11">
      <c r="A159" s="74">
        <v>131</v>
      </c>
      <c r="B159" s="74" t="s">
        <v>135</v>
      </c>
      <c r="C159" s="117" t="s">
        <v>509</v>
      </c>
      <c r="D159" s="76" t="s">
        <v>510</v>
      </c>
      <c r="E159" s="76" t="s">
        <v>511</v>
      </c>
      <c r="F159" s="75"/>
      <c r="G159" s="78" t="s">
        <v>19</v>
      </c>
      <c r="H159" s="76" t="s">
        <v>512</v>
      </c>
      <c r="I159" s="104">
        <v>2398.77366666667</v>
      </c>
      <c r="J159" s="105">
        <f t="shared" si="4"/>
        <v>2202.074226</v>
      </c>
      <c r="K159" s="105">
        <f t="shared" si="5"/>
        <v>2010.17233266667</v>
      </c>
    </row>
    <row r="160" ht="22.5" spans="1:11">
      <c r="A160" s="74"/>
      <c r="B160" s="111" t="s">
        <v>135</v>
      </c>
      <c r="C160" s="119" t="s">
        <v>513</v>
      </c>
      <c r="D160" s="108" t="s">
        <v>514</v>
      </c>
      <c r="E160" s="76" t="s">
        <v>515</v>
      </c>
      <c r="F160" s="109"/>
      <c r="G160" s="78" t="s">
        <v>19</v>
      </c>
      <c r="H160" s="116"/>
      <c r="I160" s="104">
        <v>3118.40576666667</v>
      </c>
      <c r="J160" s="105">
        <f t="shared" si="4"/>
        <v>2862.6964938</v>
      </c>
      <c r="K160" s="105">
        <f t="shared" si="5"/>
        <v>2613.22403246667</v>
      </c>
    </row>
    <row r="161" ht="22.5" spans="1:11">
      <c r="A161" s="74">
        <v>132</v>
      </c>
      <c r="B161" s="80" t="s">
        <v>135</v>
      </c>
      <c r="C161" s="117" t="s">
        <v>516</v>
      </c>
      <c r="D161" s="82" t="s">
        <v>517</v>
      </c>
      <c r="E161" s="76" t="s">
        <v>518</v>
      </c>
      <c r="F161" s="83"/>
      <c r="G161" s="84" t="s">
        <v>19</v>
      </c>
      <c r="H161" s="79"/>
      <c r="I161" s="104">
        <v>990</v>
      </c>
      <c r="J161" s="105">
        <f t="shared" si="4"/>
        <v>908.82</v>
      </c>
      <c r="K161" s="105">
        <f t="shared" si="5"/>
        <v>829.62</v>
      </c>
    </row>
    <row r="162" ht="135" customHeight="1" spans="1:11">
      <c r="A162" s="74">
        <v>133</v>
      </c>
      <c r="B162" s="74" t="s">
        <v>135</v>
      </c>
      <c r="C162" s="117" t="s">
        <v>519</v>
      </c>
      <c r="D162" s="76" t="s">
        <v>520</v>
      </c>
      <c r="E162" s="76" t="s">
        <v>521</v>
      </c>
      <c r="F162" s="75"/>
      <c r="G162" s="78" t="s">
        <v>19</v>
      </c>
      <c r="H162" s="76" t="s">
        <v>522</v>
      </c>
      <c r="I162" s="104">
        <v>2490.757</v>
      </c>
      <c r="J162" s="105">
        <f t="shared" si="4"/>
        <v>2286.514926</v>
      </c>
      <c r="K162" s="105">
        <f t="shared" si="5"/>
        <v>2087.254366</v>
      </c>
    </row>
    <row r="163" ht="23.25" spans="1:11">
      <c r="A163" s="74"/>
      <c r="B163" s="111" t="s">
        <v>135</v>
      </c>
      <c r="C163" s="119" t="s">
        <v>523</v>
      </c>
      <c r="D163" s="108" t="s">
        <v>524</v>
      </c>
      <c r="E163" s="109"/>
      <c r="F163" s="109"/>
      <c r="G163" s="78" t="s">
        <v>19</v>
      </c>
      <c r="H163" s="109"/>
      <c r="I163" s="130">
        <v>373.62</v>
      </c>
      <c r="J163" s="105">
        <f t="shared" si="4"/>
        <v>342.98316</v>
      </c>
      <c r="K163" s="105">
        <f t="shared" si="5"/>
        <v>313.09356</v>
      </c>
    </row>
    <row r="164" ht="23.25" spans="1:11">
      <c r="A164" s="74"/>
      <c r="B164" s="111" t="s">
        <v>135</v>
      </c>
      <c r="C164" s="119" t="s">
        <v>525</v>
      </c>
      <c r="D164" s="108" t="s">
        <v>526</v>
      </c>
      <c r="E164" s="109"/>
      <c r="F164" s="109"/>
      <c r="G164" s="78" t="s">
        <v>19</v>
      </c>
      <c r="H164" s="109"/>
      <c r="I164" s="130">
        <v>747.24</v>
      </c>
      <c r="J164" s="105">
        <f t="shared" si="4"/>
        <v>685.96632</v>
      </c>
      <c r="K164" s="105">
        <f t="shared" si="5"/>
        <v>626.18712</v>
      </c>
    </row>
    <row r="165" ht="56.25" spans="1:11">
      <c r="A165" s="74">
        <v>134</v>
      </c>
      <c r="B165" s="80" t="s">
        <v>135</v>
      </c>
      <c r="C165" s="117" t="s">
        <v>527</v>
      </c>
      <c r="D165" s="82" t="s">
        <v>528</v>
      </c>
      <c r="E165" s="76" t="s">
        <v>529</v>
      </c>
      <c r="F165" s="83"/>
      <c r="G165" s="84" t="s">
        <v>19</v>
      </c>
      <c r="H165" s="82" t="s">
        <v>530</v>
      </c>
      <c r="I165" s="104">
        <v>900</v>
      </c>
      <c r="J165" s="105">
        <f t="shared" si="4"/>
        <v>826.2</v>
      </c>
      <c r="K165" s="105">
        <f t="shared" si="5"/>
        <v>754.2</v>
      </c>
    </row>
    <row r="166" ht="23.25" spans="1:11">
      <c r="A166" s="74"/>
      <c r="B166" s="118" t="s">
        <v>135</v>
      </c>
      <c r="C166" s="119" t="s">
        <v>531</v>
      </c>
      <c r="D166" s="112" t="s">
        <v>532</v>
      </c>
      <c r="E166" s="82" t="s">
        <v>533</v>
      </c>
      <c r="F166" s="113"/>
      <c r="G166" s="84" t="s">
        <v>19</v>
      </c>
      <c r="H166" s="124"/>
      <c r="I166" s="104">
        <v>1170</v>
      </c>
      <c r="J166" s="105">
        <f t="shared" si="4"/>
        <v>1074.06</v>
      </c>
      <c r="K166" s="105">
        <f t="shared" si="5"/>
        <v>980.46</v>
      </c>
    </row>
    <row r="167" ht="56.25" spans="1:11">
      <c r="A167" s="74">
        <v>135</v>
      </c>
      <c r="B167" s="74" t="s">
        <v>135</v>
      </c>
      <c r="C167" s="117" t="s">
        <v>534</v>
      </c>
      <c r="D167" s="76" t="s">
        <v>535</v>
      </c>
      <c r="E167" s="76" t="s">
        <v>536</v>
      </c>
      <c r="F167" s="75"/>
      <c r="G167" s="78" t="s">
        <v>19</v>
      </c>
      <c r="H167" s="75"/>
      <c r="I167" s="104">
        <v>3153.3355</v>
      </c>
      <c r="J167" s="105">
        <f t="shared" si="4"/>
        <v>2894.761989</v>
      </c>
      <c r="K167" s="105">
        <f t="shared" si="5"/>
        <v>2642.495149</v>
      </c>
    </row>
    <row r="168" spans="1:11">
      <c r="A168" s="74">
        <v>136</v>
      </c>
      <c r="B168" s="74" t="s">
        <v>135</v>
      </c>
      <c r="C168" s="117" t="s">
        <v>537</v>
      </c>
      <c r="D168" s="76" t="s">
        <v>538</v>
      </c>
      <c r="E168" s="76" t="s">
        <v>539</v>
      </c>
      <c r="F168" s="75"/>
      <c r="G168" s="78" t="s">
        <v>19</v>
      </c>
      <c r="H168" s="75"/>
      <c r="I168" s="104">
        <v>2340</v>
      </c>
      <c r="J168" s="105">
        <f t="shared" si="4"/>
        <v>2148.12</v>
      </c>
      <c r="K168" s="105">
        <f t="shared" si="5"/>
        <v>1960.92</v>
      </c>
    </row>
    <row r="169" ht="67.5" spans="1:11">
      <c r="A169" s="74">
        <v>137</v>
      </c>
      <c r="B169" s="125" t="s">
        <v>135</v>
      </c>
      <c r="C169" s="126" t="s">
        <v>540</v>
      </c>
      <c r="D169" s="76" t="s">
        <v>541</v>
      </c>
      <c r="E169" s="76" t="s">
        <v>542</v>
      </c>
      <c r="F169" s="75"/>
      <c r="G169" s="78" t="s">
        <v>19</v>
      </c>
      <c r="H169" s="75"/>
      <c r="I169" s="104">
        <v>1431</v>
      </c>
      <c r="J169" s="105">
        <f t="shared" si="4"/>
        <v>1313.658</v>
      </c>
      <c r="K169" s="105">
        <f t="shared" si="5"/>
        <v>1199.178</v>
      </c>
    </row>
    <row r="170" ht="22.5" spans="1:11">
      <c r="A170" s="74">
        <v>138</v>
      </c>
      <c r="B170" s="74" t="s">
        <v>135</v>
      </c>
      <c r="C170" s="126" t="s">
        <v>543</v>
      </c>
      <c r="D170" s="76" t="s">
        <v>544</v>
      </c>
      <c r="E170" s="76" t="s">
        <v>545</v>
      </c>
      <c r="F170" s="75"/>
      <c r="G170" s="78" t="s">
        <v>19</v>
      </c>
      <c r="H170" s="75"/>
      <c r="I170" s="104">
        <v>1755</v>
      </c>
      <c r="J170" s="105">
        <f t="shared" si="4"/>
        <v>1611.09</v>
      </c>
      <c r="K170" s="105">
        <f t="shared" si="5"/>
        <v>1470.69</v>
      </c>
    </row>
    <row r="171" ht="33.75" spans="1:11">
      <c r="A171" s="74">
        <v>139</v>
      </c>
      <c r="B171" s="125" t="s">
        <v>135</v>
      </c>
      <c r="C171" s="126" t="s">
        <v>546</v>
      </c>
      <c r="D171" s="76" t="s">
        <v>547</v>
      </c>
      <c r="E171" s="76" t="s">
        <v>548</v>
      </c>
      <c r="F171" s="75"/>
      <c r="G171" s="78" t="s">
        <v>19</v>
      </c>
      <c r="H171" s="75"/>
      <c r="I171" s="104">
        <v>2549.34075</v>
      </c>
      <c r="J171" s="105">
        <f t="shared" si="4"/>
        <v>2340.2948085</v>
      </c>
      <c r="K171" s="105">
        <f t="shared" si="5"/>
        <v>2136.3475485</v>
      </c>
    </row>
    <row r="172" ht="33.75" spans="1:11">
      <c r="A172" s="74">
        <v>140</v>
      </c>
      <c r="B172" s="74" t="s">
        <v>135</v>
      </c>
      <c r="C172" s="126" t="s">
        <v>549</v>
      </c>
      <c r="D172" s="76" t="s">
        <v>550</v>
      </c>
      <c r="E172" s="76" t="s">
        <v>551</v>
      </c>
      <c r="F172" s="75"/>
      <c r="G172" s="78" t="s">
        <v>19</v>
      </c>
      <c r="H172" s="75"/>
      <c r="I172" s="104">
        <v>1755</v>
      </c>
      <c r="J172" s="105">
        <f t="shared" si="4"/>
        <v>1611.09</v>
      </c>
      <c r="K172" s="105">
        <f t="shared" si="5"/>
        <v>1470.69</v>
      </c>
    </row>
    <row r="173" ht="56.25" spans="1:11">
      <c r="A173" s="74">
        <v>141</v>
      </c>
      <c r="B173" s="74" t="s">
        <v>135</v>
      </c>
      <c r="C173" s="126" t="s">
        <v>552</v>
      </c>
      <c r="D173" s="76" t="s">
        <v>553</v>
      </c>
      <c r="E173" s="76" t="s">
        <v>554</v>
      </c>
      <c r="F173" s="75"/>
      <c r="G173" s="78" t="s">
        <v>19</v>
      </c>
      <c r="H173" s="76" t="s">
        <v>555</v>
      </c>
      <c r="I173" s="104">
        <v>1883.7</v>
      </c>
      <c r="J173" s="105">
        <f t="shared" si="4"/>
        <v>1729.2366</v>
      </c>
      <c r="K173" s="105">
        <f t="shared" si="5"/>
        <v>1578.5406</v>
      </c>
    </row>
    <row r="174" ht="45" spans="1:11">
      <c r="A174" s="74"/>
      <c r="B174" s="89" t="s">
        <v>135</v>
      </c>
      <c r="C174" s="127" t="s">
        <v>556</v>
      </c>
      <c r="D174" s="108" t="s">
        <v>557</v>
      </c>
      <c r="E174" s="76" t="s">
        <v>554</v>
      </c>
      <c r="F174" s="109"/>
      <c r="G174" s="78" t="s">
        <v>19</v>
      </c>
      <c r="H174" s="76" t="s">
        <v>558</v>
      </c>
      <c r="I174" s="104">
        <v>2260.44</v>
      </c>
      <c r="J174" s="105">
        <f t="shared" si="4"/>
        <v>2075.08392</v>
      </c>
      <c r="K174" s="105">
        <f t="shared" si="5"/>
        <v>1894.24872</v>
      </c>
    </row>
    <row r="175" ht="22.5" spans="1:11">
      <c r="A175" s="74">
        <v>142</v>
      </c>
      <c r="B175" s="74" t="s">
        <v>135</v>
      </c>
      <c r="C175" s="126" t="s">
        <v>559</v>
      </c>
      <c r="D175" s="76" t="s">
        <v>560</v>
      </c>
      <c r="E175" s="76" t="s">
        <v>561</v>
      </c>
      <c r="F175" s="75"/>
      <c r="G175" s="78" t="s">
        <v>19</v>
      </c>
      <c r="H175" s="76" t="s">
        <v>562</v>
      </c>
      <c r="I175" s="104">
        <v>1449</v>
      </c>
      <c r="J175" s="105">
        <f t="shared" si="4"/>
        <v>1330.182</v>
      </c>
      <c r="K175" s="105">
        <f t="shared" si="5"/>
        <v>1214.262</v>
      </c>
    </row>
    <row r="176" ht="22.5" spans="1:11">
      <c r="A176" s="74"/>
      <c r="B176" s="89" t="s">
        <v>135</v>
      </c>
      <c r="C176" s="127" t="s">
        <v>563</v>
      </c>
      <c r="D176" s="108" t="s">
        <v>564</v>
      </c>
      <c r="E176" s="76" t="s">
        <v>561</v>
      </c>
      <c r="F176" s="109"/>
      <c r="G176" s="78" t="s">
        <v>19</v>
      </c>
      <c r="H176" s="109"/>
      <c r="I176" s="104">
        <v>1738.8</v>
      </c>
      <c r="J176" s="105">
        <f t="shared" si="4"/>
        <v>1596.2184</v>
      </c>
      <c r="K176" s="105">
        <f t="shared" si="5"/>
        <v>1457.1144</v>
      </c>
    </row>
    <row r="177" ht="22.5" spans="1:11">
      <c r="A177" s="74">
        <v>143</v>
      </c>
      <c r="B177" s="74" t="s">
        <v>135</v>
      </c>
      <c r="C177" s="126" t="s">
        <v>565</v>
      </c>
      <c r="D177" s="76" t="s">
        <v>566</v>
      </c>
      <c r="E177" s="76" t="s">
        <v>567</v>
      </c>
      <c r="F177" s="75"/>
      <c r="G177" s="78" t="s">
        <v>19</v>
      </c>
      <c r="H177" s="75"/>
      <c r="I177" s="104">
        <v>1664.1</v>
      </c>
      <c r="J177" s="105">
        <f t="shared" si="4"/>
        <v>1527.6438</v>
      </c>
      <c r="K177" s="105">
        <f t="shared" si="5"/>
        <v>1394.5158</v>
      </c>
    </row>
    <row r="178" ht="22.5" spans="1:11">
      <c r="A178" s="74"/>
      <c r="B178" s="89" t="s">
        <v>135</v>
      </c>
      <c r="C178" s="127" t="s">
        <v>568</v>
      </c>
      <c r="D178" s="108" t="s">
        <v>569</v>
      </c>
      <c r="E178" s="109"/>
      <c r="F178" s="109"/>
      <c r="G178" s="78" t="s">
        <v>19</v>
      </c>
      <c r="H178" s="109"/>
      <c r="I178" s="104">
        <v>1664.1</v>
      </c>
      <c r="J178" s="105">
        <f t="shared" si="4"/>
        <v>1527.6438</v>
      </c>
      <c r="K178" s="105">
        <f t="shared" si="5"/>
        <v>1394.5158</v>
      </c>
    </row>
    <row r="179" ht="22.5" spans="1:11">
      <c r="A179" s="74">
        <v>144</v>
      </c>
      <c r="B179" s="74" t="s">
        <v>135</v>
      </c>
      <c r="C179" s="126" t="s">
        <v>570</v>
      </c>
      <c r="D179" s="76" t="s">
        <v>571</v>
      </c>
      <c r="E179" s="76" t="s">
        <v>572</v>
      </c>
      <c r="F179" s="75"/>
      <c r="G179" s="78" t="s">
        <v>19</v>
      </c>
      <c r="H179" s="75"/>
      <c r="I179" s="104">
        <v>2878.52575</v>
      </c>
      <c r="J179" s="105">
        <f t="shared" si="4"/>
        <v>2642.4866385</v>
      </c>
      <c r="K179" s="105">
        <f t="shared" si="5"/>
        <v>2412.2045785</v>
      </c>
    </row>
    <row r="180" ht="22.5" spans="1:11">
      <c r="A180" s="74">
        <v>145</v>
      </c>
      <c r="B180" s="74" t="s">
        <v>135</v>
      </c>
      <c r="C180" s="117" t="s">
        <v>573</v>
      </c>
      <c r="D180" s="76" t="s">
        <v>574</v>
      </c>
      <c r="E180" s="76" t="s">
        <v>575</v>
      </c>
      <c r="F180" s="75"/>
      <c r="G180" s="78" t="s">
        <v>19</v>
      </c>
      <c r="H180" s="75"/>
      <c r="I180" s="104">
        <v>3557.7</v>
      </c>
      <c r="J180" s="105">
        <f t="shared" si="4"/>
        <v>3265.9686</v>
      </c>
      <c r="K180" s="105">
        <f t="shared" si="5"/>
        <v>2981.3526</v>
      </c>
    </row>
    <row r="181" ht="33.75" spans="1:11">
      <c r="A181" s="74">
        <v>146</v>
      </c>
      <c r="B181" s="74" t="s">
        <v>135</v>
      </c>
      <c r="C181" s="117" t="s">
        <v>576</v>
      </c>
      <c r="D181" s="76" t="s">
        <v>577</v>
      </c>
      <c r="E181" s="76" t="s">
        <v>578</v>
      </c>
      <c r="F181" s="75"/>
      <c r="G181" s="78" t="s">
        <v>19</v>
      </c>
      <c r="H181" s="75"/>
      <c r="I181" s="104">
        <v>1530.9</v>
      </c>
      <c r="J181" s="105">
        <f t="shared" si="4"/>
        <v>1405.3662</v>
      </c>
      <c r="K181" s="105">
        <f t="shared" si="5"/>
        <v>1282.8942</v>
      </c>
    </row>
    <row r="182" spans="1:11">
      <c r="A182" s="74">
        <v>147</v>
      </c>
      <c r="B182" s="74" t="s">
        <v>135</v>
      </c>
      <c r="C182" s="117" t="s">
        <v>579</v>
      </c>
      <c r="D182" s="76" t="s">
        <v>580</v>
      </c>
      <c r="E182" s="76" t="s">
        <v>581</v>
      </c>
      <c r="F182" s="75"/>
      <c r="G182" s="78" t="s">
        <v>19</v>
      </c>
      <c r="H182" s="75"/>
      <c r="I182" s="104">
        <v>1015.2</v>
      </c>
      <c r="J182" s="105">
        <f t="shared" si="4"/>
        <v>931.9536</v>
      </c>
      <c r="K182" s="105">
        <f t="shared" si="5"/>
        <v>850.7376</v>
      </c>
    </row>
    <row r="183" ht="45" spans="1:11">
      <c r="A183" s="74">
        <v>148</v>
      </c>
      <c r="B183" s="74" t="s">
        <v>135</v>
      </c>
      <c r="C183" s="126" t="s">
        <v>582</v>
      </c>
      <c r="D183" s="76" t="s">
        <v>583</v>
      </c>
      <c r="E183" s="76" t="s">
        <v>584</v>
      </c>
      <c r="F183" s="75"/>
      <c r="G183" s="78" t="s">
        <v>19</v>
      </c>
      <c r="H183" s="76" t="s">
        <v>585</v>
      </c>
      <c r="I183" s="104">
        <v>4335.3</v>
      </c>
      <c r="J183" s="105">
        <f t="shared" si="4"/>
        <v>3979.8054</v>
      </c>
      <c r="K183" s="105">
        <f t="shared" si="5"/>
        <v>3632.9814</v>
      </c>
    </row>
    <row r="184" ht="22.5" spans="1:11">
      <c r="A184" s="74"/>
      <c r="B184" s="111" t="s">
        <v>135</v>
      </c>
      <c r="C184" s="127" t="s">
        <v>586</v>
      </c>
      <c r="D184" s="91" t="s">
        <v>587</v>
      </c>
      <c r="E184" s="76" t="s">
        <v>584</v>
      </c>
      <c r="F184" s="90"/>
      <c r="G184" s="78" t="s">
        <v>19</v>
      </c>
      <c r="H184" s="90"/>
      <c r="I184" s="104">
        <v>2167.65</v>
      </c>
      <c r="J184" s="105">
        <f t="shared" si="4"/>
        <v>1989.9027</v>
      </c>
      <c r="K184" s="105">
        <f t="shared" si="5"/>
        <v>1816.4907</v>
      </c>
    </row>
    <row r="185" ht="22.5" spans="1:11">
      <c r="A185" s="74"/>
      <c r="B185" s="111" t="s">
        <v>135</v>
      </c>
      <c r="C185" s="127" t="s">
        <v>588</v>
      </c>
      <c r="D185" s="108" t="s">
        <v>589</v>
      </c>
      <c r="E185" s="76" t="s">
        <v>584</v>
      </c>
      <c r="F185" s="90"/>
      <c r="G185" s="78" t="s">
        <v>19</v>
      </c>
      <c r="H185" s="90"/>
      <c r="I185" s="104">
        <v>2167.65</v>
      </c>
      <c r="J185" s="105">
        <f t="shared" si="4"/>
        <v>1989.9027</v>
      </c>
      <c r="K185" s="105">
        <f t="shared" si="5"/>
        <v>1816.4907</v>
      </c>
    </row>
    <row r="186" ht="33.75" spans="1:11">
      <c r="A186" s="74">
        <v>149</v>
      </c>
      <c r="B186" s="74" t="s">
        <v>135</v>
      </c>
      <c r="C186" s="126" t="s">
        <v>590</v>
      </c>
      <c r="D186" s="76" t="s">
        <v>591</v>
      </c>
      <c r="E186" s="76" t="s">
        <v>592</v>
      </c>
      <c r="F186" s="75"/>
      <c r="G186" s="78" t="s">
        <v>19</v>
      </c>
      <c r="H186" s="75"/>
      <c r="I186" s="104">
        <v>2996.64075</v>
      </c>
      <c r="J186" s="105">
        <f t="shared" si="4"/>
        <v>2750.9162085</v>
      </c>
      <c r="K186" s="105">
        <f t="shared" si="5"/>
        <v>2511.1849485</v>
      </c>
    </row>
    <row r="187" ht="22.5" spans="1:11">
      <c r="A187" s="74">
        <v>150</v>
      </c>
      <c r="B187" s="125" t="s">
        <v>135</v>
      </c>
      <c r="C187" s="126" t="s">
        <v>593</v>
      </c>
      <c r="D187" s="76" t="s">
        <v>594</v>
      </c>
      <c r="E187" s="76" t="s">
        <v>595</v>
      </c>
      <c r="F187" s="75"/>
      <c r="G187" s="78" t="s">
        <v>19</v>
      </c>
      <c r="H187" s="76" t="s">
        <v>596</v>
      </c>
      <c r="I187" s="104">
        <v>1718.1</v>
      </c>
      <c r="J187" s="105">
        <f t="shared" si="4"/>
        <v>1577.2158</v>
      </c>
      <c r="K187" s="105">
        <f t="shared" si="5"/>
        <v>1439.7678</v>
      </c>
    </row>
    <row r="188" ht="45" spans="1:11">
      <c r="A188" s="74">
        <v>151</v>
      </c>
      <c r="B188" s="74" t="s">
        <v>135</v>
      </c>
      <c r="C188" s="126" t="s">
        <v>597</v>
      </c>
      <c r="D188" s="76" t="s">
        <v>598</v>
      </c>
      <c r="E188" s="76" t="s">
        <v>599</v>
      </c>
      <c r="F188" s="75"/>
      <c r="G188" s="78" t="s">
        <v>19</v>
      </c>
      <c r="H188" s="76" t="s">
        <v>600</v>
      </c>
      <c r="I188" s="104">
        <v>3397.5</v>
      </c>
      <c r="J188" s="105">
        <f t="shared" si="4"/>
        <v>3118.905</v>
      </c>
      <c r="K188" s="105">
        <f t="shared" si="5"/>
        <v>2847.105</v>
      </c>
    </row>
    <row r="189" spans="1:11">
      <c r="A189" s="74"/>
      <c r="B189" s="111" t="s">
        <v>135</v>
      </c>
      <c r="C189" s="127" t="s">
        <v>601</v>
      </c>
      <c r="D189" s="108" t="s">
        <v>602</v>
      </c>
      <c r="E189" s="76" t="s">
        <v>599</v>
      </c>
      <c r="F189" s="109"/>
      <c r="G189" s="78" t="s">
        <v>19</v>
      </c>
      <c r="H189" s="109"/>
      <c r="I189" s="130">
        <v>1698.75</v>
      </c>
      <c r="J189" s="105">
        <f t="shared" si="4"/>
        <v>1559.4525</v>
      </c>
      <c r="K189" s="105">
        <f t="shared" si="5"/>
        <v>1423.5525</v>
      </c>
    </row>
    <row r="190" spans="1:11">
      <c r="A190" s="74"/>
      <c r="B190" s="111" t="s">
        <v>135</v>
      </c>
      <c r="C190" s="127" t="s">
        <v>603</v>
      </c>
      <c r="D190" s="108" t="s">
        <v>604</v>
      </c>
      <c r="E190" s="76" t="s">
        <v>599</v>
      </c>
      <c r="F190" s="109"/>
      <c r="G190" s="78" t="s">
        <v>19</v>
      </c>
      <c r="H190" s="109"/>
      <c r="I190" s="130">
        <v>1698.75</v>
      </c>
      <c r="J190" s="105">
        <f t="shared" si="4"/>
        <v>1559.4525</v>
      </c>
      <c r="K190" s="105">
        <f t="shared" si="5"/>
        <v>1423.5525</v>
      </c>
    </row>
    <row r="191" ht="22.5" spans="1:11">
      <c r="A191" s="74">
        <v>152</v>
      </c>
      <c r="B191" s="128" t="s">
        <v>135</v>
      </c>
      <c r="C191" s="117" t="s">
        <v>605</v>
      </c>
      <c r="D191" s="129" t="s">
        <v>606</v>
      </c>
      <c r="E191" s="76" t="s">
        <v>607</v>
      </c>
      <c r="F191" s="75"/>
      <c r="G191" s="84" t="s">
        <v>608</v>
      </c>
      <c r="H191" s="75"/>
      <c r="I191" s="104">
        <v>5364</v>
      </c>
      <c r="J191" s="105">
        <f t="shared" si="4"/>
        <v>4924.152</v>
      </c>
      <c r="K191" s="105">
        <f t="shared" si="5"/>
        <v>4495.032</v>
      </c>
    </row>
    <row r="192" spans="1:11">
      <c r="A192" s="74">
        <v>153</v>
      </c>
      <c r="B192" s="74" t="s">
        <v>135</v>
      </c>
      <c r="C192" s="117" t="s">
        <v>609</v>
      </c>
      <c r="D192" s="76" t="s">
        <v>610</v>
      </c>
      <c r="E192" s="76" t="s">
        <v>611</v>
      </c>
      <c r="F192" s="75"/>
      <c r="G192" s="78" t="s">
        <v>19</v>
      </c>
      <c r="H192" s="75"/>
      <c r="I192" s="104">
        <v>4511</v>
      </c>
      <c r="J192" s="105">
        <f t="shared" si="4"/>
        <v>4141.098</v>
      </c>
      <c r="K192" s="105">
        <f t="shared" si="5"/>
        <v>3780.218</v>
      </c>
    </row>
    <row r="193" ht="22.5" spans="1:11">
      <c r="A193" s="74">
        <v>154</v>
      </c>
      <c r="B193" s="80" t="s">
        <v>135</v>
      </c>
      <c r="C193" s="117" t="s">
        <v>612</v>
      </c>
      <c r="D193" s="82" t="s">
        <v>613</v>
      </c>
      <c r="E193" s="76" t="s">
        <v>614</v>
      </c>
      <c r="F193" s="83"/>
      <c r="G193" s="84" t="s">
        <v>19</v>
      </c>
      <c r="H193" s="83"/>
      <c r="I193" s="104">
        <v>3008.7</v>
      </c>
      <c r="J193" s="105">
        <f t="shared" si="4"/>
        <v>2761.9866</v>
      </c>
      <c r="K193" s="105">
        <f t="shared" si="5"/>
        <v>2521.2906</v>
      </c>
    </row>
    <row r="194" ht="22.5" spans="1:11">
      <c r="A194" s="74">
        <v>155</v>
      </c>
      <c r="B194" s="80" t="s">
        <v>135</v>
      </c>
      <c r="C194" s="117" t="s">
        <v>615</v>
      </c>
      <c r="D194" s="82" t="s">
        <v>616</v>
      </c>
      <c r="E194" s="76" t="s">
        <v>617</v>
      </c>
      <c r="F194" s="83"/>
      <c r="G194" s="84" t="s">
        <v>608</v>
      </c>
      <c r="H194" s="79"/>
      <c r="I194" s="104">
        <v>3720.6</v>
      </c>
      <c r="J194" s="105">
        <f t="shared" si="4"/>
        <v>3415.5108</v>
      </c>
      <c r="K194" s="105">
        <f t="shared" si="5"/>
        <v>3117.8628</v>
      </c>
    </row>
    <row r="195" spans="1:11">
      <c r="A195" s="74">
        <v>156</v>
      </c>
      <c r="B195" s="80" t="s">
        <v>135</v>
      </c>
      <c r="C195" s="117" t="s">
        <v>618</v>
      </c>
      <c r="D195" s="82" t="s">
        <v>619</v>
      </c>
      <c r="E195" s="76" t="s">
        <v>620</v>
      </c>
      <c r="F195" s="83"/>
      <c r="G195" s="84" t="s">
        <v>19</v>
      </c>
      <c r="H195" s="79"/>
      <c r="I195" s="104">
        <v>2319.3</v>
      </c>
      <c r="J195" s="105">
        <f t="shared" si="4"/>
        <v>2129.1174</v>
      </c>
      <c r="K195" s="105">
        <f t="shared" si="5"/>
        <v>1943.5734</v>
      </c>
    </row>
    <row r="196" ht="22.5" spans="1:11">
      <c r="A196" s="74">
        <v>157</v>
      </c>
      <c r="B196" s="74" t="s">
        <v>135</v>
      </c>
      <c r="C196" s="117" t="s">
        <v>621</v>
      </c>
      <c r="D196" s="76" t="s">
        <v>622</v>
      </c>
      <c r="E196" s="76" t="s">
        <v>623</v>
      </c>
      <c r="F196" s="75"/>
      <c r="G196" s="78" t="s">
        <v>19</v>
      </c>
      <c r="H196" s="75"/>
      <c r="I196" s="104">
        <v>2502.9</v>
      </c>
      <c r="J196" s="105">
        <f t="shared" si="4"/>
        <v>2297.6622</v>
      </c>
      <c r="K196" s="105">
        <f t="shared" si="5"/>
        <v>2097.4302</v>
      </c>
    </row>
    <row r="197" ht="22.5" spans="1:11">
      <c r="A197" s="74">
        <v>158</v>
      </c>
      <c r="B197" s="74" t="s">
        <v>135</v>
      </c>
      <c r="C197" s="117" t="s">
        <v>624</v>
      </c>
      <c r="D197" s="76" t="s">
        <v>625</v>
      </c>
      <c r="E197" s="76" t="s">
        <v>626</v>
      </c>
      <c r="F197" s="75"/>
      <c r="G197" s="78" t="s">
        <v>19</v>
      </c>
      <c r="H197" s="75"/>
      <c r="I197" s="104">
        <v>2327.475</v>
      </c>
      <c r="J197" s="105">
        <f t="shared" si="4"/>
        <v>2136.62205</v>
      </c>
      <c r="K197" s="105">
        <f t="shared" si="5"/>
        <v>1950.42405</v>
      </c>
    </row>
    <row r="198" spans="1:11">
      <c r="A198" s="74">
        <v>159</v>
      </c>
      <c r="B198" s="74" t="s">
        <v>135</v>
      </c>
      <c r="C198" s="117" t="s">
        <v>627</v>
      </c>
      <c r="D198" s="76" t="s">
        <v>628</v>
      </c>
      <c r="E198" s="76" t="s">
        <v>629</v>
      </c>
      <c r="F198" s="75"/>
      <c r="G198" s="78" t="s">
        <v>630</v>
      </c>
      <c r="H198" s="75"/>
      <c r="I198" s="104">
        <v>1080</v>
      </c>
      <c r="J198" s="105">
        <f t="shared" si="4"/>
        <v>991.44</v>
      </c>
      <c r="K198" s="105">
        <f t="shared" si="5"/>
        <v>905.04</v>
      </c>
    </row>
    <row r="199" ht="22.5" spans="1:11">
      <c r="A199" s="74">
        <v>160</v>
      </c>
      <c r="B199" s="74" t="s">
        <v>135</v>
      </c>
      <c r="C199" s="117" t="s">
        <v>631</v>
      </c>
      <c r="D199" s="76" t="s">
        <v>632</v>
      </c>
      <c r="E199" s="76" t="s">
        <v>633</v>
      </c>
      <c r="F199" s="75"/>
      <c r="G199" s="78" t="s">
        <v>19</v>
      </c>
      <c r="H199" s="75"/>
      <c r="I199" s="104">
        <v>1871.1</v>
      </c>
      <c r="J199" s="105">
        <f t="shared" ref="J199:J212" si="6">I199*(1-8.2%)</f>
        <v>1717.6698</v>
      </c>
      <c r="K199" s="105">
        <f t="shared" ref="K199:K212" si="7">I199*(1-16.2%)</f>
        <v>1567.9818</v>
      </c>
    </row>
    <row r="200" ht="22.5" spans="1:11">
      <c r="A200" s="74">
        <v>161</v>
      </c>
      <c r="B200" s="74" t="s">
        <v>135</v>
      </c>
      <c r="C200" s="117" t="s">
        <v>634</v>
      </c>
      <c r="D200" s="76" t="s">
        <v>635</v>
      </c>
      <c r="E200" s="76" t="s">
        <v>636</v>
      </c>
      <c r="F200" s="75"/>
      <c r="G200" s="78" t="s">
        <v>19</v>
      </c>
      <c r="H200" s="75"/>
      <c r="I200" s="104">
        <v>2872.59</v>
      </c>
      <c r="J200" s="105">
        <f t="shared" si="6"/>
        <v>2637.03762</v>
      </c>
      <c r="K200" s="105">
        <f t="shared" si="7"/>
        <v>2407.23042</v>
      </c>
    </row>
    <row r="201" ht="22.5" spans="1:11">
      <c r="A201" s="74">
        <v>162</v>
      </c>
      <c r="B201" s="80" t="s">
        <v>135</v>
      </c>
      <c r="C201" s="117" t="s">
        <v>637</v>
      </c>
      <c r="D201" s="82" t="s">
        <v>638</v>
      </c>
      <c r="E201" s="76" t="s">
        <v>639</v>
      </c>
      <c r="F201" s="83"/>
      <c r="G201" s="84" t="s">
        <v>19</v>
      </c>
      <c r="H201" s="77"/>
      <c r="I201" s="104">
        <v>2430</v>
      </c>
      <c r="J201" s="105">
        <f t="shared" si="6"/>
        <v>2230.74</v>
      </c>
      <c r="K201" s="105">
        <f t="shared" si="7"/>
        <v>2036.34</v>
      </c>
    </row>
    <row r="202" ht="22.5" spans="1:11">
      <c r="A202" s="74">
        <v>163</v>
      </c>
      <c r="B202" s="74" t="s">
        <v>135</v>
      </c>
      <c r="C202" s="117" t="s">
        <v>640</v>
      </c>
      <c r="D202" s="76" t="s">
        <v>641</v>
      </c>
      <c r="E202" s="76" t="s">
        <v>642</v>
      </c>
      <c r="F202" s="75"/>
      <c r="G202" s="78" t="s">
        <v>19</v>
      </c>
      <c r="H202" s="75"/>
      <c r="I202" s="104">
        <v>3196.515</v>
      </c>
      <c r="J202" s="105">
        <f t="shared" si="6"/>
        <v>2934.40077</v>
      </c>
      <c r="K202" s="105">
        <f t="shared" si="7"/>
        <v>2678.67957</v>
      </c>
    </row>
    <row r="203" spans="1:11">
      <c r="A203" s="74">
        <v>164</v>
      </c>
      <c r="B203" s="80" t="s">
        <v>135</v>
      </c>
      <c r="C203" s="117" t="s">
        <v>643</v>
      </c>
      <c r="D203" s="82" t="s">
        <v>644</v>
      </c>
      <c r="E203" s="76" t="s">
        <v>645</v>
      </c>
      <c r="F203" s="83"/>
      <c r="G203" s="84" t="s">
        <v>19</v>
      </c>
      <c r="H203" s="79"/>
      <c r="I203" s="104">
        <v>1991.7</v>
      </c>
      <c r="J203" s="105">
        <f t="shared" si="6"/>
        <v>1828.3806</v>
      </c>
      <c r="K203" s="105">
        <f t="shared" si="7"/>
        <v>1669.0446</v>
      </c>
    </row>
    <row r="204" ht="22.5" spans="1:11">
      <c r="A204" s="74">
        <v>165</v>
      </c>
      <c r="B204" s="80" t="s">
        <v>135</v>
      </c>
      <c r="C204" s="117" t="s">
        <v>646</v>
      </c>
      <c r="D204" s="82" t="s">
        <v>647</v>
      </c>
      <c r="E204" s="76" t="s">
        <v>648</v>
      </c>
      <c r="F204" s="83"/>
      <c r="G204" s="84" t="s">
        <v>19</v>
      </c>
      <c r="H204" s="79"/>
      <c r="I204" s="104">
        <v>2358.9</v>
      </c>
      <c r="J204" s="105">
        <f t="shared" si="6"/>
        <v>2165.4702</v>
      </c>
      <c r="K204" s="105">
        <f t="shared" si="7"/>
        <v>1976.7582</v>
      </c>
    </row>
    <row r="205" ht="22.5" spans="1:11">
      <c r="A205" s="74">
        <v>166</v>
      </c>
      <c r="B205" s="74" t="s">
        <v>135</v>
      </c>
      <c r="C205" s="117" t="s">
        <v>649</v>
      </c>
      <c r="D205" s="76" t="s">
        <v>650</v>
      </c>
      <c r="E205" s="76" t="s">
        <v>651</v>
      </c>
      <c r="F205" s="75"/>
      <c r="G205" s="78" t="s">
        <v>19</v>
      </c>
      <c r="H205" s="75"/>
      <c r="I205" s="104">
        <v>2581.2</v>
      </c>
      <c r="J205" s="105">
        <f t="shared" si="6"/>
        <v>2369.5416</v>
      </c>
      <c r="K205" s="105">
        <f t="shared" si="7"/>
        <v>2163.0456</v>
      </c>
    </row>
    <row r="206" ht="22.5" spans="1:11">
      <c r="A206" s="74">
        <v>167</v>
      </c>
      <c r="B206" s="74" t="s">
        <v>135</v>
      </c>
      <c r="C206" s="117" t="s">
        <v>652</v>
      </c>
      <c r="D206" s="76" t="s">
        <v>653</v>
      </c>
      <c r="E206" s="76" t="s">
        <v>654</v>
      </c>
      <c r="F206" s="75"/>
      <c r="G206" s="78" t="s">
        <v>19</v>
      </c>
      <c r="H206" s="75"/>
      <c r="I206" s="104">
        <v>2509.535</v>
      </c>
      <c r="J206" s="105">
        <f t="shared" si="6"/>
        <v>2303.75313</v>
      </c>
      <c r="K206" s="105">
        <f t="shared" si="7"/>
        <v>2102.99033</v>
      </c>
    </row>
    <row r="207" spans="1:11">
      <c r="A207" s="74"/>
      <c r="B207" s="111" t="s">
        <v>135</v>
      </c>
      <c r="C207" s="119" t="s">
        <v>655</v>
      </c>
      <c r="D207" s="108" t="s">
        <v>656</v>
      </c>
      <c r="E207" s="131"/>
      <c r="F207" s="109"/>
      <c r="G207" s="78" t="s">
        <v>19</v>
      </c>
      <c r="H207" s="109"/>
      <c r="I207" s="104">
        <v>2509.5</v>
      </c>
      <c r="J207" s="105">
        <f t="shared" si="6"/>
        <v>2303.721</v>
      </c>
      <c r="K207" s="105">
        <f t="shared" si="7"/>
        <v>2102.961</v>
      </c>
    </row>
    <row r="208" ht="22.5" spans="1:11">
      <c r="A208" s="74">
        <v>168</v>
      </c>
      <c r="B208" s="80" t="s">
        <v>135</v>
      </c>
      <c r="C208" s="117" t="s">
        <v>657</v>
      </c>
      <c r="D208" s="82" t="s">
        <v>658</v>
      </c>
      <c r="E208" s="76" t="s">
        <v>659</v>
      </c>
      <c r="F208" s="83"/>
      <c r="G208" s="84" t="s">
        <v>19</v>
      </c>
      <c r="H208" s="79"/>
      <c r="I208" s="104">
        <v>4259.7</v>
      </c>
      <c r="J208" s="105">
        <f t="shared" si="6"/>
        <v>3910.4046</v>
      </c>
      <c r="K208" s="105">
        <f t="shared" si="7"/>
        <v>3569.6286</v>
      </c>
    </row>
    <row r="209" ht="22.5" spans="1:11">
      <c r="A209" s="74">
        <v>169</v>
      </c>
      <c r="B209" s="80" t="s">
        <v>135</v>
      </c>
      <c r="C209" s="117" t="s">
        <v>660</v>
      </c>
      <c r="D209" s="82" t="s">
        <v>661</v>
      </c>
      <c r="E209" s="76" t="s">
        <v>662</v>
      </c>
      <c r="F209" s="83"/>
      <c r="G209" s="84" t="s">
        <v>19</v>
      </c>
      <c r="H209" s="79"/>
      <c r="I209" s="104">
        <v>2798.1</v>
      </c>
      <c r="J209" s="105">
        <f t="shared" si="6"/>
        <v>2568.6558</v>
      </c>
      <c r="K209" s="105">
        <f t="shared" si="7"/>
        <v>2344.8078</v>
      </c>
    </row>
    <row r="210" ht="33.75" spans="1:11">
      <c r="A210" s="74">
        <v>170</v>
      </c>
      <c r="B210" s="74" t="s">
        <v>135</v>
      </c>
      <c r="C210" s="117" t="s">
        <v>663</v>
      </c>
      <c r="D210" s="76" t="s">
        <v>664</v>
      </c>
      <c r="E210" s="76" t="s">
        <v>665</v>
      </c>
      <c r="F210" s="75"/>
      <c r="G210" s="78" t="s">
        <v>19</v>
      </c>
      <c r="H210" s="75"/>
      <c r="I210" s="104">
        <v>303.3</v>
      </c>
      <c r="J210" s="105">
        <f t="shared" si="6"/>
        <v>278.4294</v>
      </c>
      <c r="K210" s="105">
        <f t="shared" si="7"/>
        <v>254.1654</v>
      </c>
    </row>
    <row r="211" ht="45" spans="1:11">
      <c r="A211" s="74">
        <v>171</v>
      </c>
      <c r="B211" s="74" t="s">
        <v>32</v>
      </c>
      <c r="C211" s="117" t="s">
        <v>666</v>
      </c>
      <c r="D211" s="76" t="s">
        <v>667</v>
      </c>
      <c r="E211" s="76" t="s">
        <v>668</v>
      </c>
      <c r="F211" s="75"/>
      <c r="G211" s="78" t="s">
        <v>19</v>
      </c>
      <c r="H211" s="76" t="s">
        <v>291</v>
      </c>
      <c r="I211" s="104">
        <v>22.5</v>
      </c>
      <c r="J211" s="105">
        <f t="shared" si="6"/>
        <v>20.655</v>
      </c>
      <c r="K211" s="105">
        <f t="shared" si="7"/>
        <v>18.855</v>
      </c>
    </row>
    <row r="212" ht="33.75" spans="1:11">
      <c r="A212" s="74">
        <v>172</v>
      </c>
      <c r="B212" s="74" t="s">
        <v>32</v>
      </c>
      <c r="C212" s="117" t="s">
        <v>669</v>
      </c>
      <c r="D212" s="76" t="s">
        <v>670</v>
      </c>
      <c r="E212" s="76" t="s">
        <v>671</v>
      </c>
      <c r="F212" s="75"/>
      <c r="G212" s="78" t="s">
        <v>19</v>
      </c>
      <c r="H212" s="76" t="s">
        <v>236</v>
      </c>
      <c r="I212" s="104">
        <v>18</v>
      </c>
      <c r="J212" s="105">
        <f t="shared" si="6"/>
        <v>16.524</v>
      </c>
      <c r="K212" s="105">
        <f t="shared" si="7"/>
        <v>15.084</v>
      </c>
    </row>
  </sheetData>
  <autoFilter ref="C4:K212">
    <extLst/>
  </autoFilter>
  <mergeCells count="12">
    <mergeCell ref="A1:C1"/>
    <mergeCell ref="A2:K2"/>
    <mergeCell ref="A3:K3"/>
    <mergeCell ref="I4:K4"/>
    <mergeCell ref="A4:A5"/>
    <mergeCell ref="B4:B5"/>
    <mergeCell ref="C4:C5"/>
    <mergeCell ref="D4:D5"/>
    <mergeCell ref="E4:E5"/>
    <mergeCell ref="F4:F5"/>
    <mergeCell ref="G4:G5"/>
    <mergeCell ref="H4:H5"/>
  </mergeCells>
  <conditionalFormatting sqref="C19">
    <cfRule type="cellIs" dxfId="0" priority="34" operator="equal">
      <formula>240000000</formula>
    </cfRule>
  </conditionalFormatting>
  <conditionalFormatting sqref="C35">
    <cfRule type="cellIs" dxfId="0" priority="33" operator="equal">
      <formula>240000000</formula>
    </cfRule>
  </conditionalFormatting>
  <conditionalFormatting sqref="C36">
    <cfRule type="cellIs" dxfId="0" priority="32" operator="equal">
      <formula>240000000</formula>
    </cfRule>
  </conditionalFormatting>
  <conditionalFormatting sqref="C65">
    <cfRule type="cellIs" dxfId="0" priority="31" operator="equal">
      <formula>240000000</formula>
    </cfRule>
  </conditionalFormatting>
  <conditionalFormatting sqref="C70">
    <cfRule type="cellIs" dxfId="0" priority="30" operator="equal">
      <formula>240000000</formula>
    </cfRule>
  </conditionalFormatting>
  <conditionalFormatting sqref="C72">
    <cfRule type="cellIs" dxfId="0" priority="29" operator="equal">
      <formula>240000000</formula>
    </cfRule>
  </conditionalFormatting>
  <conditionalFormatting sqref="C74">
    <cfRule type="cellIs" dxfId="0" priority="28" operator="equal">
      <formula>240000000</formula>
    </cfRule>
  </conditionalFormatting>
  <conditionalFormatting sqref="C76">
    <cfRule type="cellIs" dxfId="0" priority="27" operator="equal">
      <formula>240000000</formula>
    </cfRule>
  </conditionalFormatting>
  <conditionalFormatting sqref="C78">
    <cfRule type="cellIs" dxfId="0" priority="26" operator="equal">
      <formula>240000000</formula>
    </cfRule>
  </conditionalFormatting>
  <conditionalFormatting sqref="C80">
    <cfRule type="cellIs" dxfId="0" priority="25" operator="equal">
      <formula>240000000</formula>
    </cfRule>
  </conditionalFormatting>
  <conditionalFormatting sqref="C82">
    <cfRule type="cellIs" dxfId="0" priority="24" operator="equal">
      <formula>240000000</formula>
    </cfRule>
  </conditionalFormatting>
  <conditionalFormatting sqref="C84">
    <cfRule type="cellIs" dxfId="0" priority="23" operator="equal">
      <formula>240000000</formula>
    </cfRule>
  </conditionalFormatting>
  <conditionalFormatting sqref="C86">
    <cfRule type="cellIs" dxfId="0" priority="22" operator="equal">
      <formula>240000000</formula>
    </cfRule>
  </conditionalFormatting>
  <conditionalFormatting sqref="C102">
    <cfRule type="cellIs" dxfId="0" priority="21" operator="equal">
      <formula>240000000</formula>
    </cfRule>
  </conditionalFormatting>
  <conditionalFormatting sqref="C118">
    <cfRule type="cellIs" dxfId="0" priority="20" operator="equal">
      <formula>240000000</formula>
    </cfRule>
  </conditionalFormatting>
  <conditionalFormatting sqref="C119">
    <cfRule type="cellIs" dxfId="0" priority="19" operator="equal">
      <formula>240000000</formula>
    </cfRule>
  </conditionalFormatting>
  <conditionalFormatting sqref="C120">
    <cfRule type="cellIs" dxfId="0" priority="18" operator="equal">
      <formula>240000000</formula>
    </cfRule>
  </conditionalFormatting>
  <conditionalFormatting sqref="C134">
    <cfRule type="cellIs" dxfId="0" priority="17" operator="equal">
      <formula>240000000</formula>
    </cfRule>
  </conditionalFormatting>
  <conditionalFormatting sqref="C135">
    <cfRule type="cellIs" dxfId="0" priority="16" operator="equal">
      <formula>240000000</formula>
    </cfRule>
  </conditionalFormatting>
  <conditionalFormatting sqref="C138">
    <cfRule type="cellIs" dxfId="0" priority="15" operator="equal">
      <formula>240000000</formula>
    </cfRule>
  </conditionalFormatting>
  <conditionalFormatting sqref="C139">
    <cfRule type="cellIs" dxfId="0" priority="14" operator="equal">
      <formula>240000000</formula>
    </cfRule>
  </conditionalFormatting>
  <conditionalFormatting sqref="C141">
    <cfRule type="cellIs" dxfId="0" priority="13" operator="equal">
      <formula>240000000</formula>
    </cfRule>
  </conditionalFormatting>
  <conditionalFormatting sqref="C160">
    <cfRule type="cellIs" dxfId="0" priority="12" operator="equal">
      <formula>240000000</formula>
    </cfRule>
  </conditionalFormatting>
  <conditionalFormatting sqref="C163">
    <cfRule type="cellIs" dxfId="0" priority="11" operator="equal">
      <formula>240000000</formula>
    </cfRule>
  </conditionalFormatting>
  <conditionalFormatting sqref="C164">
    <cfRule type="cellIs" dxfId="0" priority="10" operator="equal">
      <formula>240000000</formula>
    </cfRule>
  </conditionalFormatting>
  <conditionalFormatting sqref="C166">
    <cfRule type="cellIs" dxfId="0" priority="9" operator="equal">
      <formula>240000000</formula>
    </cfRule>
  </conditionalFormatting>
  <conditionalFormatting sqref="C174">
    <cfRule type="cellIs" dxfId="0" priority="8" operator="equal">
      <formula>240000000</formula>
    </cfRule>
  </conditionalFormatting>
  <conditionalFormatting sqref="C176">
    <cfRule type="cellIs" dxfId="0" priority="7" operator="equal">
      <formula>240000000</formula>
    </cfRule>
  </conditionalFormatting>
  <conditionalFormatting sqref="C178">
    <cfRule type="cellIs" dxfId="0" priority="6" operator="equal">
      <formula>240000000</formula>
    </cfRule>
  </conditionalFormatting>
  <conditionalFormatting sqref="C184">
    <cfRule type="cellIs" dxfId="0" priority="5" operator="equal">
      <formula>240000000</formula>
    </cfRule>
  </conditionalFormatting>
  <conditionalFormatting sqref="C185">
    <cfRule type="cellIs" dxfId="0" priority="4" operator="equal">
      <formula>240000000</formula>
    </cfRule>
  </conditionalFormatting>
  <conditionalFormatting sqref="C189">
    <cfRule type="cellIs" dxfId="0" priority="3" operator="equal">
      <formula>240000000</formula>
    </cfRule>
  </conditionalFormatting>
  <conditionalFormatting sqref="C190">
    <cfRule type="cellIs" dxfId="0" priority="2" operator="equal">
      <formula>240000000</formula>
    </cfRule>
  </conditionalFormatting>
  <conditionalFormatting sqref="C207">
    <cfRule type="cellIs" dxfId="0" priority="1" operator="equal">
      <formula>240000000</formula>
    </cfRule>
  </conditionalFormatting>
  <pageMargins left="0.251388888888889" right="0.251388888888889" top="0.751388888888889" bottom="0.751388888888889" header="0.298611111111111" footer="0.298611111111111"/>
  <pageSetup paperSize="9" scale="94"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7"/>
  <sheetViews>
    <sheetView workbookViewId="0">
      <pane ySplit="5" topLeftCell="A5" activePane="bottomLeft" state="frozen"/>
      <selection/>
      <selection pane="bottomLeft" activeCell="I10" sqref="I10"/>
    </sheetView>
  </sheetViews>
  <sheetFormatPr defaultColWidth="7.875" defaultRowHeight="14.25"/>
  <cols>
    <col min="1" max="1" width="4.05" style="6" customWidth="1"/>
    <col min="2" max="2" width="4.75" style="7" customWidth="1"/>
    <col min="3" max="3" width="18" style="8" customWidth="1"/>
    <col min="4" max="4" width="16.75" style="9" customWidth="1"/>
    <col min="5" max="5" width="18.125" style="9" customWidth="1"/>
    <col min="6" max="6" width="10.125" style="8" customWidth="1"/>
    <col min="7" max="7" width="14.25" style="6" customWidth="1"/>
    <col min="8" max="8" width="16.375" style="9" customWidth="1"/>
    <col min="9" max="9" width="18.75" style="1" customWidth="1"/>
    <col min="10" max="10" width="17.375" style="1" customWidth="1"/>
    <col min="11" max="12" width="14.625" style="1" customWidth="1"/>
    <col min="13" max="16" width="8.1" style="1" customWidth="1"/>
    <col min="17" max="208" width="7.875" style="1"/>
    <col min="209" max="229" width="8.1" style="1" customWidth="1"/>
    <col min="230" max="16384" width="7.875" style="1"/>
  </cols>
  <sheetData>
    <row r="1" s="1" customFormat="1" ht="20.25" spans="1:13">
      <c r="A1" s="10" t="s">
        <v>672</v>
      </c>
      <c r="B1" s="11"/>
      <c r="C1" s="11"/>
      <c r="D1" s="12"/>
      <c r="E1" s="12"/>
      <c r="F1" s="13"/>
      <c r="G1" s="14"/>
      <c r="H1" s="12"/>
      <c r="I1" s="51"/>
      <c r="J1" s="51"/>
      <c r="K1" s="51"/>
      <c r="L1" s="51"/>
      <c r="M1" s="51"/>
    </row>
    <row r="2" s="1" customFormat="1" ht="28.5" spans="1:13">
      <c r="A2" s="15" t="s">
        <v>1</v>
      </c>
      <c r="B2" s="15"/>
      <c r="C2" s="15"/>
      <c r="D2" s="15"/>
      <c r="E2" s="15"/>
      <c r="F2" s="15"/>
      <c r="G2" s="15"/>
      <c r="H2" s="15"/>
      <c r="I2" s="15"/>
      <c r="J2" s="15"/>
      <c r="K2" s="15"/>
      <c r="L2" s="51"/>
      <c r="M2" s="51"/>
    </row>
    <row r="3" s="1" customFormat="1" ht="21" spans="1:13">
      <c r="A3" s="16" t="s">
        <v>673</v>
      </c>
      <c r="B3" s="16"/>
      <c r="C3" s="16"/>
      <c r="D3" s="16"/>
      <c r="E3" s="16"/>
      <c r="F3" s="16"/>
      <c r="G3" s="16"/>
      <c r="H3" s="16"/>
      <c r="I3" s="16"/>
      <c r="J3" s="16"/>
      <c r="K3" s="16"/>
      <c r="L3" s="51"/>
      <c r="M3" s="51"/>
    </row>
    <row r="4" s="2" customFormat="1" ht="29" customHeight="1" spans="1:13">
      <c r="A4" s="17" t="s">
        <v>3</v>
      </c>
      <c r="B4" s="17" t="s">
        <v>4</v>
      </c>
      <c r="C4" s="17" t="s">
        <v>674</v>
      </c>
      <c r="D4" s="17" t="s">
        <v>6</v>
      </c>
      <c r="E4" s="17" t="s">
        <v>7</v>
      </c>
      <c r="F4" s="17" t="s">
        <v>8</v>
      </c>
      <c r="G4" s="17" t="s">
        <v>9</v>
      </c>
      <c r="H4" s="17" t="s">
        <v>10</v>
      </c>
      <c r="I4" s="17" t="s">
        <v>675</v>
      </c>
      <c r="J4" s="17"/>
      <c r="K4" s="17"/>
      <c r="L4" s="52"/>
      <c r="M4" s="52"/>
    </row>
    <row r="5" s="2" customFormat="1" ht="34" customHeight="1" spans="1:13">
      <c r="A5" s="17"/>
      <c r="B5" s="17"/>
      <c r="C5" s="17"/>
      <c r="D5" s="17"/>
      <c r="E5" s="17"/>
      <c r="F5" s="17"/>
      <c r="G5" s="17"/>
      <c r="H5" s="17"/>
      <c r="I5" s="17" t="s">
        <v>12</v>
      </c>
      <c r="J5" s="17" t="s">
        <v>13</v>
      </c>
      <c r="K5" s="17" t="s">
        <v>14</v>
      </c>
      <c r="L5" s="52"/>
      <c r="M5" s="52"/>
    </row>
    <row r="6" s="3" customFormat="1" ht="48" spans="1:13">
      <c r="A6" s="18">
        <v>1</v>
      </c>
      <c r="B6" s="19"/>
      <c r="C6" s="20">
        <v>1214</v>
      </c>
      <c r="D6" s="21" t="s">
        <v>676</v>
      </c>
      <c r="E6" s="21"/>
      <c r="F6" s="22" t="s">
        <v>677</v>
      </c>
      <c r="G6" s="21"/>
      <c r="H6" s="23" t="s">
        <v>678</v>
      </c>
      <c r="I6" s="18" t="s">
        <v>679</v>
      </c>
      <c r="J6" s="18" t="s">
        <v>680</v>
      </c>
      <c r="K6" s="18" t="s">
        <v>681</v>
      </c>
      <c r="L6" s="53"/>
      <c r="M6" s="53"/>
    </row>
    <row r="7" s="3" customFormat="1" ht="12.75" spans="1:13">
      <c r="A7" s="18"/>
      <c r="B7" s="24" t="s">
        <v>25</v>
      </c>
      <c r="C7" s="25" t="s">
        <v>682</v>
      </c>
      <c r="D7" s="26" t="s">
        <v>683</v>
      </c>
      <c r="E7" s="27"/>
      <c r="F7" s="27"/>
      <c r="G7" s="28" t="s">
        <v>684</v>
      </c>
      <c r="H7" s="29"/>
      <c r="I7" s="18">
        <v>23.04</v>
      </c>
      <c r="J7" s="54">
        <f t="shared" ref="J7:J11" si="0">I7*(1-8.2%)</f>
        <v>21.15072</v>
      </c>
      <c r="K7" s="54">
        <f t="shared" ref="K7:K11" si="1">I7*(1-16.2%)</f>
        <v>19.30752</v>
      </c>
      <c r="L7" s="53"/>
      <c r="M7" s="53"/>
    </row>
    <row r="8" s="4" customFormat="1" ht="72" spans="1:13">
      <c r="A8" s="30">
        <v>2</v>
      </c>
      <c r="B8" s="31" t="s">
        <v>25</v>
      </c>
      <c r="C8" s="32" t="s">
        <v>685</v>
      </c>
      <c r="D8" s="23" t="s">
        <v>686</v>
      </c>
      <c r="E8" s="32"/>
      <c r="F8" s="33" t="s">
        <v>687</v>
      </c>
      <c r="G8" s="34" t="s">
        <v>19</v>
      </c>
      <c r="H8" s="23" t="s">
        <v>688</v>
      </c>
      <c r="I8" s="34" t="s">
        <v>689</v>
      </c>
      <c r="J8" s="34" t="s">
        <v>690</v>
      </c>
      <c r="K8" s="34" t="s">
        <v>691</v>
      </c>
      <c r="L8" s="53"/>
      <c r="M8" s="53"/>
    </row>
    <row r="9" s="4" customFormat="1" ht="24" spans="1:13">
      <c r="A9" s="30"/>
      <c r="B9" s="24" t="s">
        <v>25</v>
      </c>
      <c r="C9" s="27" t="s">
        <v>692</v>
      </c>
      <c r="D9" s="26" t="s">
        <v>693</v>
      </c>
      <c r="E9" s="35" t="s">
        <v>694</v>
      </c>
      <c r="F9" s="36" t="s">
        <v>687</v>
      </c>
      <c r="G9" s="28" t="s">
        <v>19</v>
      </c>
      <c r="H9" s="27"/>
      <c r="I9" s="34">
        <v>7.5</v>
      </c>
      <c r="J9" s="55">
        <v>7</v>
      </c>
      <c r="K9" s="55">
        <v>6.5</v>
      </c>
      <c r="L9" s="53"/>
      <c r="M9" s="53"/>
    </row>
    <row r="10" s="4" customFormat="1" ht="108" spans="1:13">
      <c r="A10" s="30">
        <v>3</v>
      </c>
      <c r="B10" s="18"/>
      <c r="C10" s="37">
        <v>210102</v>
      </c>
      <c r="D10" s="21" t="s">
        <v>695</v>
      </c>
      <c r="E10" s="38" t="s">
        <v>696</v>
      </c>
      <c r="F10" s="21"/>
      <c r="G10" s="39"/>
      <c r="H10" s="40" t="s">
        <v>697</v>
      </c>
      <c r="I10" s="18" t="s">
        <v>698</v>
      </c>
      <c r="J10" s="18" t="s">
        <v>699</v>
      </c>
      <c r="K10" s="18" t="s">
        <v>700</v>
      </c>
      <c r="L10" s="53"/>
      <c r="M10" s="53"/>
    </row>
    <row r="11" s="4" customFormat="1" ht="24.75" spans="1:13">
      <c r="A11" s="30"/>
      <c r="B11" s="24" t="s">
        <v>32</v>
      </c>
      <c r="C11" s="27" t="s">
        <v>701</v>
      </c>
      <c r="D11" s="26" t="s">
        <v>702</v>
      </c>
      <c r="E11" s="27"/>
      <c r="F11" s="27"/>
      <c r="G11" s="28" t="s">
        <v>19</v>
      </c>
      <c r="H11" s="27"/>
      <c r="I11" s="18">
        <v>36.9</v>
      </c>
      <c r="J11" s="54">
        <f t="shared" si="0"/>
        <v>33.8742</v>
      </c>
      <c r="K11" s="54">
        <f t="shared" si="1"/>
        <v>30.9222</v>
      </c>
      <c r="L11" s="53"/>
      <c r="M11" s="53"/>
    </row>
    <row r="12" s="4" customFormat="1" ht="72" spans="1:13">
      <c r="A12" s="30">
        <v>4</v>
      </c>
      <c r="B12" s="31" t="s">
        <v>32</v>
      </c>
      <c r="C12" s="37">
        <v>220400001</v>
      </c>
      <c r="D12" s="38" t="s">
        <v>703</v>
      </c>
      <c r="E12" s="21"/>
      <c r="F12" s="21"/>
      <c r="G12" s="22" t="s">
        <v>704</v>
      </c>
      <c r="H12" s="23" t="s">
        <v>705</v>
      </c>
      <c r="I12" s="18" t="s">
        <v>706</v>
      </c>
      <c r="J12" s="18" t="s">
        <v>707</v>
      </c>
      <c r="K12" s="18" t="s">
        <v>708</v>
      </c>
      <c r="L12" s="53"/>
      <c r="M12" s="53"/>
    </row>
    <row r="13" s="4" customFormat="1" ht="84.75" spans="1:13">
      <c r="A13" s="30"/>
      <c r="B13" s="24" t="s">
        <v>32</v>
      </c>
      <c r="C13" s="27" t="s">
        <v>709</v>
      </c>
      <c r="D13" s="26" t="s">
        <v>710</v>
      </c>
      <c r="E13" s="35" t="s">
        <v>711</v>
      </c>
      <c r="F13" s="27"/>
      <c r="G13" s="28" t="s">
        <v>712</v>
      </c>
      <c r="H13" s="27"/>
      <c r="I13" s="18">
        <v>94.4</v>
      </c>
      <c r="J13" s="55">
        <f>108*80%</f>
        <v>86.4</v>
      </c>
      <c r="K13" s="55">
        <f>99*80%</f>
        <v>79.2</v>
      </c>
      <c r="L13" s="53"/>
      <c r="M13" s="53"/>
    </row>
    <row r="14" s="4" customFormat="1" ht="60.75" spans="1:13">
      <c r="A14" s="30"/>
      <c r="B14" s="24" t="s">
        <v>32</v>
      </c>
      <c r="C14" s="27" t="s">
        <v>713</v>
      </c>
      <c r="D14" s="26" t="s">
        <v>714</v>
      </c>
      <c r="E14" s="35" t="s">
        <v>715</v>
      </c>
      <c r="F14" s="27"/>
      <c r="G14" s="28" t="s">
        <v>712</v>
      </c>
      <c r="H14" s="27"/>
      <c r="I14" s="18">
        <v>23.6</v>
      </c>
      <c r="J14" s="55">
        <f>108*20%</f>
        <v>21.6</v>
      </c>
      <c r="K14" s="55">
        <f>99*20%</f>
        <v>19.8</v>
      </c>
      <c r="L14" s="53"/>
      <c r="M14" s="53"/>
    </row>
    <row r="15" s="4" customFormat="1" ht="60" spans="1:13">
      <c r="A15" s="18">
        <v>5</v>
      </c>
      <c r="B15" s="18" t="s">
        <v>32</v>
      </c>
      <c r="C15" s="37">
        <v>220600005</v>
      </c>
      <c r="D15" s="33" t="s">
        <v>716</v>
      </c>
      <c r="E15" s="38" t="s">
        <v>717</v>
      </c>
      <c r="F15" s="21"/>
      <c r="G15" s="22" t="s">
        <v>19</v>
      </c>
      <c r="H15" s="38" t="s">
        <v>718</v>
      </c>
      <c r="I15" s="18" t="s">
        <v>719</v>
      </c>
      <c r="J15" s="18" t="s">
        <v>720</v>
      </c>
      <c r="K15" s="18" t="s">
        <v>721</v>
      </c>
      <c r="L15" s="53"/>
      <c r="M15" s="53"/>
    </row>
    <row r="16" s="4" customFormat="1" ht="24" spans="1:13">
      <c r="A16" s="18"/>
      <c r="B16" s="24" t="s">
        <v>32</v>
      </c>
      <c r="C16" s="27" t="s">
        <v>722</v>
      </c>
      <c r="D16" s="26" t="s">
        <v>723</v>
      </c>
      <c r="E16" s="27"/>
      <c r="F16" s="27"/>
      <c r="G16" s="28" t="s">
        <v>724</v>
      </c>
      <c r="H16" s="41"/>
      <c r="I16" s="18">
        <v>246.5</v>
      </c>
      <c r="J16" s="54">
        <f>I16*(1-8.2%)</f>
        <v>226.287</v>
      </c>
      <c r="K16" s="54">
        <f>I16*(1-16.2%)</f>
        <v>206.567</v>
      </c>
      <c r="L16" s="53"/>
      <c r="M16" s="53"/>
    </row>
    <row r="17" s="4" customFormat="1" ht="84" spans="1:13">
      <c r="A17" s="30">
        <v>6</v>
      </c>
      <c r="B17" s="18" t="s">
        <v>32</v>
      </c>
      <c r="C17" s="37">
        <v>220600010</v>
      </c>
      <c r="D17" s="33" t="s">
        <v>725</v>
      </c>
      <c r="E17" s="38" t="s">
        <v>726</v>
      </c>
      <c r="F17" s="21"/>
      <c r="G17" s="22" t="s">
        <v>19</v>
      </c>
      <c r="H17" s="38" t="s">
        <v>727</v>
      </c>
      <c r="I17" s="18" t="s">
        <v>728</v>
      </c>
      <c r="J17" s="18" t="s">
        <v>729</v>
      </c>
      <c r="K17" s="18" t="s">
        <v>730</v>
      </c>
      <c r="L17" s="53"/>
      <c r="M17" s="53"/>
    </row>
    <row r="18" s="4" customFormat="1" ht="171.75" spans="1:13">
      <c r="A18" s="30"/>
      <c r="B18" s="24" t="s">
        <v>32</v>
      </c>
      <c r="C18" s="27" t="s">
        <v>731</v>
      </c>
      <c r="D18" s="26" t="s">
        <v>732</v>
      </c>
      <c r="E18" s="35" t="s">
        <v>733</v>
      </c>
      <c r="F18" s="27"/>
      <c r="G18" s="28" t="s">
        <v>19</v>
      </c>
      <c r="H18" s="27"/>
      <c r="I18" s="18">
        <v>41.4</v>
      </c>
      <c r="J18" s="54">
        <f t="shared" ref="J18:J24" si="2">I18*(1-8.2%)</f>
        <v>38.0052</v>
      </c>
      <c r="K18" s="54">
        <f t="shared" ref="K18:K24" si="3">I18*(1-16.2%)</f>
        <v>34.6932</v>
      </c>
      <c r="L18" s="53"/>
      <c r="M18" s="53"/>
    </row>
    <row r="19" s="4" customFormat="1" ht="409.5" spans="1:13">
      <c r="A19" s="18">
        <v>7</v>
      </c>
      <c r="B19" s="18"/>
      <c r="C19" s="37">
        <v>3</v>
      </c>
      <c r="D19" s="33" t="s">
        <v>734</v>
      </c>
      <c r="E19" s="37" t="s">
        <v>735</v>
      </c>
      <c r="F19" s="37"/>
      <c r="G19" s="18"/>
      <c r="H19" s="37"/>
      <c r="I19" s="18" t="s">
        <v>736</v>
      </c>
      <c r="J19" s="18" t="s">
        <v>737</v>
      </c>
      <c r="K19" s="18" t="s">
        <v>738</v>
      </c>
      <c r="L19" s="56"/>
      <c r="M19" s="5"/>
    </row>
    <row r="20" s="4" customFormat="1" ht="12.75" spans="1:13">
      <c r="A20" s="18"/>
      <c r="B20" s="24" t="s">
        <v>25</v>
      </c>
      <c r="C20" s="27" t="s">
        <v>739</v>
      </c>
      <c r="D20" s="26" t="s">
        <v>740</v>
      </c>
      <c r="E20" s="27"/>
      <c r="F20" s="27"/>
      <c r="G20" s="28" t="s">
        <v>19</v>
      </c>
      <c r="H20" s="27"/>
      <c r="I20" s="18">
        <v>785.49</v>
      </c>
      <c r="J20" s="54">
        <f t="shared" si="2"/>
        <v>721.07982</v>
      </c>
      <c r="K20" s="54">
        <f t="shared" si="3"/>
        <v>658.24062</v>
      </c>
      <c r="L20" s="53"/>
      <c r="M20" s="53"/>
    </row>
    <row r="21" s="4" customFormat="1" ht="24" spans="1:13">
      <c r="A21" s="18"/>
      <c r="B21" s="24" t="s">
        <v>25</v>
      </c>
      <c r="C21" s="27" t="s">
        <v>741</v>
      </c>
      <c r="D21" s="26" t="s">
        <v>742</v>
      </c>
      <c r="E21" s="27"/>
      <c r="F21" s="27"/>
      <c r="G21" s="28" t="s">
        <v>19</v>
      </c>
      <c r="H21" s="27"/>
      <c r="I21" s="18">
        <v>1134.9</v>
      </c>
      <c r="J21" s="54">
        <f t="shared" si="2"/>
        <v>1041.8382</v>
      </c>
      <c r="K21" s="54">
        <f t="shared" si="3"/>
        <v>951.0462</v>
      </c>
      <c r="L21" s="53"/>
      <c r="M21" s="53"/>
    </row>
    <row r="22" s="4" customFormat="1" ht="12.75" spans="1:13">
      <c r="A22" s="18"/>
      <c r="B22" s="24" t="s">
        <v>25</v>
      </c>
      <c r="C22" s="27" t="s">
        <v>743</v>
      </c>
      <c r="D22" s="26" t="s">
        <v>744</v>
      </c>
      <c r="E22" s="27"/>
      <c r="F22" s="27"/>
      <c r="G22" s="28" t="s">
        <v>19</v>
      </c>
      <c r="H22" s="27"/>
      <c r="I22" s="18">
        <v>1604.7</v>
      </c>
      <c r="J22" s="54">
        <f t="shared" si="2"/>
        <v>1473.1146</v>
      </c>
      <c r="K22" s="54">
        <f t="shared" si="3"/>
        <v>1344.7386</v>
      </c>
      <c r="L22" s="53"/>
      <c r="M22" s="53"/>
    </row>
    <row r="23" s="4" customFormat="1" ht="12.75" spans="1:13">
      <c r="A23" s="18"/>
      <c r="B23" s="24" t="s">
        <v>25</v>
      </c>
      <c r="C23" s="27" t="s">
        <v>745</v>
      </c>
      <c r="D23" s="26" t="s">
        <v>746</v>
      </c>
      <c r="E23" s="27"/>
      <c r="F23" s="27"/>
      <c r="G23" s="28" t="s">
        <v>19</v>
      </c>
      <c r="H23" s="27"/>
      <c r="I23" s="18">
        <v>1275.3</v>
      </c>
      <c r="J23" s="54">
        <f t="shared" si="2"/>
        <v>1170.7254</v>
      </c>
      <c r="K23" s="54">
        <f t="shared" si="3"/>
        <v>1068.7014</v>
      </c>
      <c r="L23" s="53"/>
      <c r="M23" s="53"/>
    </row>
    <row r="24" s="4" customFormat="1" ht="24" spans="1:13">
      <c r="A24" s="18"/>
      <c r="B24" s="24" t="s">
        <v>25</v>
      </c>
      <c r="C24" s="27" t="s">
        <v>747</v>
      </c>
      <c r="D24" s="26" t="s">
        <v>748</v>
      </c>
      <c r="E24" s="27"/>
      <c r="F24" s="27"/>
      <c r="G24" s="28" t="s">
        <v>19</v>
      </c>
      <c r="H24" s="27"/>
      <c r="I24" s="18">
        <v>510.3</v>
      </c>
      <c r="J24" s="54">
        <f t="shared" si="2"/>
        <v>468.4554</v>
      </c>
      <c r="K24" s="54">
        <f t="shared" si="3"/>
        <v>427.6314</v>
      </c>
      <c r="L24" s="53"/>
      <c r="M24" s="53"/>
    </row>
    <row r="25" s="4" customFormat="1" ht="204" spans="1:13">
      <c r="A25" s="30">
        <v>8</v>
      </c>
      <c r="B25" s="18"/>
      <c r="C25" s="37">
        <v>31</v>
      </c>
      <c r="D25" s="37" t="s">
        <v>749</v>
      </c>
      <c r="E25" s="37" t="s">
        <v>750</v>
      </c>
      <c r="F25" s="37"/>
      <c r="G25" s="18"/>
      <c r="H25" s="42"/>
      <c r="I25" s="18" t="s">
        <v>751</v>
      </c>
      <c r="J25" s="18" t="s">
        <v>752</v>
      </c>
      <c r="K25" s="18" t="s">
        <v>753</v>
      </c>
      <c r="L25" s="56"/>
      <c r="M25" s="5"/>
    </row>
    <row r="26" s="4" customFormat="1" ht="24.75" spans="1:13">
      <c r="A26" s="30"/>
      <c r="B26" s="24" t="s">
        <v>25</v>
      </c>
      <c r="C26" s="27" t="s">
        <v>754</v>
      </c>
      <c r="D26" s="26" t="s">
        <v>755</v>
      </c>
      <c r="E26" s="27"/>
      <c r="F26" s="27"/>
      <c r="G26" s="43" t="s">
        <v>19</v>
      </c>
      <c r="H26" s="27"/>
      <c r="I26" s="18">
        <v>1278</v>
      </c>
      <c r="J26" s="54">
        <f t="shared" ref="J26:J28" si="4">I26*(1-8.2%)</f>
        <v>1173.204</v>
      </c>
      <c r="K26" s="54">
        <f t="shared" ref="K26:K28" si="5">I26*(1-16.2%)</f>
        <v>1070.964</v>
      </c>
      <c r="L26" s="53"/>
      <c r="M26" s="53"/>
    </row>
    <row r="27" s="4" customFormat="1" ht="24" spans="1:13">
      <c r="A27" s="30"/>
      <c r="B27" s="24" t="s">
        <v>25</v>
      </c>
      <c r="C27" s="27" t="s">
        <v>756</v>
      </c>
      <c r="D27" s="26" t="s">
        <v>757</v>
      </c>
      <c r="E27" s="27"/>
      <c r="F27" s="27"/>
      <c r="G27" s="43" t="s">
        <v>19</v>
      </c>
      <c r="H27" s="27"/>
      <c r="I27" s="18">
        <v>1336.5</v>
      </c>
      <c r="J27" s="54">
        <f t="shared" si="4"/>
        <v>1226.907</v>
      </c>
      <c r="K27" s="54">
        <f t="shared" si="5"/>
        <v>1119.987</v>
      </c>
      <c r="L27" s="53"/>
      <c r="M27" s="53"/>
    </row>
    <row r="28" s="4" customFormat="1" ht="24" spans="1:13">
      <c r="A28" s="30"/>
      <c r="B28" s="24" t="s">
        <v>25</v>
      </c>
      <c r="C28" s="27" t="s">
        <v>758</v>
      </c>
      <c r="D28" s="26" t="s">
        <v>759</v>
      </c>
      <c r="E28" s="27"/>
      <c r="F28" s="27"/>
      <c r="G28" s="43" t="s">
        <v>19</v>
      </c>
      <c r="H28" s="27"/>
      <c r="I28" s="18">
        <v>1336.5</v>
      </c>
      <c r="J28" s="54">
        <f t="shared" si="4"/>
        <v>1226.907</v>
      </c>
      <c r="K28" s="54">
        <f t="shared" si="5"/>
        <v>1119.987</v>
      </c>
      <c r="L28" s="53"/>
      <c r="M28" s="53"/>
    </row>
    <row r="29" s="4" customFormat="1" ht="93" customHeight="1" spans="1:13">
      <c r="A29" s="18">
        <v>9</v>
      </c>
      <c r="B29" s="30" t="s">
        <v>32</v>
      </c>
      <c r="C29" s="42">
        <v>310100013</v>
      </c>
      <c r="D29" s="33" t="s">
        <v>760</v>
      </c>
      <c r="E29" s="37"/>
      <c r="F29" s="37"/>
      <c r="G29" s="34" t="s">
        <v>19</v>
      </c>
      <c r="H29" s="33" t="s">
        <v>761</v>
      </c>
      <c r="I29" s="18" t="s">
        <v>762</v>
      </c>
      <c r="J29" s="18" t="s">
        <v>762</v>
      </c>
      <c r="K29" s="18" t="s">
        <v>762</v>
      </c>
      <c r="L29" s="5"/>
      <c r="M29" s="5"/>
    </row>
    <row r="30" s="4" customFormat="1" ht="93" customHeight="1" spans="1:13">
      <c r="A30" s="18"/>
      <c r="B30" s="24" t="s">
        <v>32</v>
      </c>
      <c r="C30" s="27" t="s">
        <v>763</v>
      </c>
      <c r="D30" s="26" t="s">
        <v>764</v>
      </c>
      <c r="E30" s="27"/>
      <c r="F30" s="27"/>
      <c r="G30" s="28" t="s">
        <v>19</v>
      </c>
      <c r="H30" s="44"/>
      <c r="I30" s="18">
        <v>175</v>
      </c>
      <c r="J30" s="18">
        <f>230*0.7</f>
        <v>161</v>
      </c>
      <c r="K30" s="18">
        <f>210*0.7</f>
        <v>147</v>
      </c>
      <c r="L30" s="53"/>
      <c r="M30" s="53"/>
    </row>
    <row r="31" s="4" customFormat="1" ht="40" customHeight="1" spans="1:13">
      <c r="A31" s="34" t="s">
        <v>765</v>
      </c>
      <c r="B31" s="39" t="s">
        <v>25</v>
      </c>
      <c r="C31" s="21">
        <v>310402025</v>
      </c>
      <c r="D31" s="38" t="s">
        <v>766</v>
      </c>
      <c r="E31" s="21"/>
      <c r="F31" s="21"/>
      <c r="G31" s="39"/>
      <c r="H31" s="21"/>
      <c r="I31" s="18"/>
      <c r="J31" s="18"/>
      <c r="K31" s="18"/>
      <c r="L31" s="5"/>
      <c r="M31" s="5"/>
    </row>
    <row r="32" s="4" customFormat="1" ht="24" spans="1:13">
      <c r="A32" s="30">
        <v>10</v>
      </c>
      <c r="B32" s="18" t="s">
        <v>25</v>
      </c>
      <c r="C32" s="37" t="s">
        <v>767</v>
      </c>
      <c r="D32" s="33" t="s">
        <v>768</v>
      </c>
      <c r="E32" s="37"/>
      <c r="F32" s="37"/>
      <c r="G32" s="34" t="s">
        <v>19</v>
      </c>
      <c r="H32" s="37"/>
      <c r="I32" s="18">
        <v>1818</v>
      </c>
      <c r="J32" s="54">
        <f>I32*(1-8.2%)</f>
        <v>1668.924</v>
      </c>
      <c r="K32" s="54">
        <f>I32*(1-16.2%)</f>
        <v>1523.484</v>
      </c>
      <c r="L32" s="53"/>
      <c r="M32" s="53"/>
    </row>
    <row r="33" s="4" customFormat="1" ht="108" spans="1:13">
      <c r="A33" s="18">
        <v>11</v>
      </c>
      <c r="B33" s="31" t="s">
        <v>25</v>
      </c>
      <c r="C33" s="21">
        <v>310607001</v>
      </c>
      <c r="D33" s="38" t="s">
        <v>769</v>
      </c>
      <c r="E33" s="38" t="s">
        <v>770</v>
      </c>
      <c r="F33" s="37"/>
      <c r="G33" s="45" t="s">
        <v>19</v>
      </c>
      <c r="H33" s="33" t="s">
        <v>771</v>
      </c>
      <c r="I33" s="18" t="s">
        <v>772</v>
      </c>
      <c r="J33" s="18" t="s">
        <v>773</v>
      </c>
      <c r="K33" s="18" t="s">
        <v>774</v>
      </c>
      <c r="L33" s="5"/>
      <c r="M33" s="5"/>
    </row>
    <row r="34" s="5" customFormat="1" ht="110.25" spans="1:15">
      <c r="A34" s="18"/>
      <c r="B34" s="24" t="s">
        <v>25</v>
      </c>
      <c r="C34" s="27">
        <v>310607001</v>
      </c>
      <c r="D34" s="26" t="s">
        <v>769</v>
      </c>
      <c r="E34" s="35" t="s">
        <v>775</v>
      </c>
      <c r="F34" s="27"/>
      <c r="G34" s="28" t="s">
        <v>19</v>
      </c>
      <c r="H34" s="46"/>
      <c r="I34" s="18"/>
      <c r="J34" s="18"/>
      <c r="K34" s="18"/>
      <c r="N34" s="4"/>
      <c r="O34" s="4"/>
    </row>
    <row r="35" s="4" customFormat="1" ht="85.5" spans="1:13">
      <c r="A35" s="18"/>
      <c r="B35" s="24" t="s">
        <v>25</v>
      </c>
      <c r="C35" s="27" t="s">
        <v>776</v>
      </c>
      <c r="D35" s="26" t="s">
        <v>777</v>
      </c>
      <c r="E35" s="35" t="s">
        <v>778</v>
      </c>
      <c r="F35" s="27"/>
      <c r="G35" s="28" t="s">
        <v>19</v>
      </c>
      <c r="H35" s="46"/>
      <c r="I35" s="18">
        <v>234</v>
      </c>
      <c r="J35" s="55">
        <f>72*3</f>
        <v>216</v>
      </c>
      <c r="K35" s="55">
        <f>50*3</f>
        <v>150</v>
      </c>
      <c r="L35" s="53"/>
      <c r="M35" s="53"/>
    </row>
    <row r="36" s="4" customFormat="1" ht="72" spans="1:13">
      <c r="A36" s="30">
        <v>12</v>
      </c>
      <c r="B36" s="18" t="s">
        <v>32</v>
      </c>
      <c r="C36" s="21">
        <v>310901001</v>
      </c>
      <c r="D36" s="38" t="s">
        <v>779</v>
      </c>
      <c r="E36" s="38" t="s">
        <v>780</v>
      </c>
      <c r="F36" s="21"/>
      <c r="G36" s="22" t="s">
        <v>19</v>
      </c>
      <c r="H36" s="38" t="s">
        <v>781</v>
      </c>
      <c r="I36" s="18" t="s">
        <v>782</v>
      </c>
      <c r="J36" s="18" t="s">
        <v>783</v>
      </c>
      <c r="K36" s="18" t="s">
        <v>784</v>
      </c>
      <c r="L36" s="5"/>
      <c r="M36" s="5"/>
    </row>
    <row r="37" s="4" customFormat="1" ht="72" spans="1:13">
      <c r="A37" s="30"/>
      <c r="B37" s="24" t="s">
        <v>32</v>
      </c>
      <c r="C37" s="27" t="s">
        <v>785</v>
      </c>
      <c r="D37" s="26" t="s">
        <v>786</v>
      </c>
      <c r="E37" s="35" t="s">
        <v>780</v>
      </c>
      <c r="F37" s="27"/>
      <c r="G37" s="28" t="s">
        <v>19</v>
      </c>
      <c r="H37" s="27"/>
      <c r="I37" s="18">
        <v>561.87</v>
      </c>
      <c r="J37" s="54">
        <v>515.92</v>
      </c>
      <c r="K37" s="54">
        <v>470.77</v>
      </c>
      <c r="L37" s="53"/>
      <c r="M37" s="53"/>
    </row>
    <row r="38" s="4" customFormat="1" ht="96" spans="1:13">
      <c r="A38" s="18">
        <v>13</v>
      </c>
      <c r="B38" s="18" t="s">
        <v>32</v>
      </c>
      <c r="C38" s="21">
        <v>310904002</v>
      </c>
      <c r="D38" s="38" t="s">
        <v>787</v>
      </c>
      <c r="E38" s="38" t="s">
        <v>788</v>
      </c>
      <c r="F38" s="21"/>
      <c r="G38" s="22" t="s">
        <v>19</v>
      </c>
      <c r="H38" s="33" t="s">
        <v>789</v>
      </c>
      <c r="I38" s="18" t="s">
        <v>790</v>
      </c>
      <c r="J38" s="18" t="s">
        <v>791</v>
      </c>
      <c r="K38" s="18" t="s">
        <v>792</v>
      </c>
      <c r="L38" s="5"/>
      <c r="M38" s="5"/>
    </row>
    <row r="39" s="4" customFormat="1" ht="24" spans="1:13">
      <c r="A39" s="18"/>
      <c r="B39" s="24" t="s">
        <v>32</v>
      </c>
      <c r="C39" s="27" t="s">
        <v>793</v>
      </c>
      <c r="D39" s="26" t="s">
        <v>794</v>
      </c>
      <c r="E39" s="27"/>
      <c r="F39" s="27"/>
      <c r="G39" s="28" t="s">
        <v>19</v>
      </c>
      <c r="H39" s="47"/>
      <c r="I39" s="18">
        <f>360+95</f>
        <v>455</v>
      </c>
      <c r="J39" s="54">
        <f>330.48+87</f>
        <v>417.48</v>
      </c>
      <c r="K39" s="54">
        <f>301.68+80</f>
        <v>381.68</v>
      </c>
      <c r="L39" s="53"/>
      <c r="M39" s="53"/>
    </row>
    <row r="40" s="4" customFormat="1" ht="96" spans="1:13">
      <c r="A40" s="30">
        <v>14</v>
      </c>
      <c r="B40" s="31" t="s">
        <v>32</v>
      </c>
      <c r="C40" s="32">
        <v>310904003</v>
      </c>
      <c r="D40" s="23" t="s">
        <v>795</v>
      </c>
      <c r="E40" s="23" t="s">
        <v>796</v>
      </c>
      <c r="F40" s="37"/>
      <c r="G40" s="45" t="s">
        <v>19</v>
      </c>
      <c r="H40" s="23" t="s">
        <v>797</v>
      </c>
      <c r="I40" s="18" t="s">
        <v>798</v>
      </c>
      <c r="J40" s="18" t="s">
        <v>799</v>
      </c>
      <c r="K40" s="18" t="s">
        <v>800</v>
      </c>
      <c r="L40" s="5"/>
      <c r="M40" s="5"/>
    </row>
    <row r="41" s="4" customFormat="1" ht="12.75" spans="1:13">
      <c r="A41" s="30"/>
      <c r="B41" s="24" t="s">
        <v>32</v>
      </c>
      <c r="C41" s="27" t="s">
        <v>801</v>
      </c>
      <c r="D41" s="26" t="s">
        <v>802</v>
      </c>
      <c r="E41" s="35" t="s">
        <v>796</v>
      </c>
      <c r="F41" s="27"/>
      <c r="G41" s="28" t="s">
        <v>19</v>
      </c>
      <c r="H41" s="27"/>
      <c r="I41" s="18">
        <v>96.8</v>
      </c>
      <c r="J41" s="54">
        <f>46+42.96</f>
        <v>88.96</v>
      </c>
      <c r="K41" s="54">
        <f>42+39.22</f>
        <v>81.22</v>
      </c>
      <c r="L41" s="53"/>
      <c r="M41" s="53"/>
    </row>
    <row r="42" s="4" customFormat="1" ht="12.75" spans="1:13">
      <c r="A42" s="30"/>
      <c r="B42" s="24" t="s">
        <v>32</v>
      </c>
      <c r="C42" s="27" t="s">
        <v>803</v>
      </c>
      <c r="D42" s="26" t="s">
        <v>804</v>
      </c>
      <c r="E42" s="35" t="s">
        <v>805</v>
      </c>
      <c r="F42" s="27"/>
      <c r="G42" s="28" t="s">
        <v>19</v>
      </c>
      <c r="H42" s="27"/>
      <c r="I42" s="18">
        <v>69.8</v>
      </c>
      <c r="J42" s="18">
        <f>23+42.96</f>
        <v>65.96</v>
      </c>
      <c r="K42" s="18">
        <f>23+39.22</f>
        <v>62.22</v>
      </c>
      <c r="L42" s="53"/>
      <c r="M42" s="53"/>
    </row>
    <row r="43" s="4" customFormat="1" ht="145" customHeight="1" spans="1:13">
      <c r="A43" s="18">
        <v>15</v>
      </c>
      <c r="B43" s="31" t="s">
        <v>25</v>
      </c>
      <c r="C43" s="32">
        <v>310905020</v>
      </c>
      <c r="D43" s="23" t="s">
        <v>806</v>
      </c>
      <c r="E43" s="23" t="s">
        <v>807</v>
      </c>
      <c r="F43" s="33" t="s">
        <v>808</v>
      </c>
      <c r="G43" s="45" t="s">
        <v>19</v>
      </c>
      <c r="H43" s="23" t="s">
        <v>809</v>
      </c>
      <c r="I43" s="18" t="s">
        <v>810</v>
      </c>
      <c r="J43" s="18" t="s">
        <v>811</v>
      </c>
      <c r="K43" s="18" t="s">
        <v>812</v>
      </c>
      <c r="L43" s="5"/>
      <c r="M43" s="5"/>
    </row>
    <row r="44" s="4" customFormat="1" ht="117" customHeight="1" spans="1:13">
      <c r="A44" s="18"/>
      <c r="B44" s="24" t="s">
        <v>25</v>
      </c>
      <c r="C44" s="27" t="s">
        <v>813</v>
      </c>
      <c r="D44" s="26" t="s">
        <v>814</v>
      </c>
      <c r="E44" s="35" t="s">
        <v>815</v>
      </c>
      <c r="F44" s="35" t="s">
        <v>816</v>
      </c>
      <c r="G44" s="28" t="s">
        <v>19</v>
      </c>
      <c r="H44" s="27"/>
      <c r="I44" s="18">
        <v>650</v>
      </c>
      <c r="J44" s="18">
        <f>1190/2</f>
        <v>595</v>
      </c>
      <c r="K44" s="18">
        <f>838/2</f>
        <v>419</v>
      </c>
      <c r="L44" s="53"/>
      <c r="M44" s="53"/>
    </row>
    <row r="45" s="4" customFormat="1" ht="111" customHeight="1" spans="1:13">
      <c r="A45" s="18"/>
      <c r="B45" s="24" t="s">
        <v>25</v>
      </c>
      <c r="C45" s="27" t="s">
        <v>817</v>
      </c>
      <c r="D45" s="26" t="s">
        <v>818</v>
      </c>
      <c r="E45" s="35" t="s">
        <v>815</v>
      </c>
      <c r="F45" s="35" t="s">
        <v>816</v>
      </c>
      <c r="G45" s="28" t="s">
        <v>19</v>
      </c>
      <c r="H45" s="27"/>
      <c r="I45" s="18">
        <v>975</v>
      </c>
      <c r="J45" s="18">
        <f>1790/2</f>
        <v>895</v>
      </c>
      <c r="K45" s="18">
        <f>1260/2</f>
        <v>630</v>
      </c>
      <c r="L45" s="53"/>
      <c r="M45" s="53"/>
    </row>
    <row r="46" s="4" customFormat="1" ht="48" spans="1:13">
      <c r="A46" s="30">
        <v>16</v>
      </c>
      <c r="B46" s="31" t="s">
        <v>25</v>
      </c>
      <c r="C46" s="32">
        <v>311201019</v>
      </c>
      <c r="D46" s="23" t="s">
        <v>819</v>
      </c>
      <c r="E46" s="32"/>
      <c r="F46" s="37"/>
      <c r="G46" s="34" t="s">
        <v>19</v>
      </c>
      <c r="H46" s="33" t="s">
        <v>820</v>
      </c>
      <c r="I46" s="18" t="s">
        <v>821</v>
      </c>
      <c r="J46" s="18" t="s">
        <v>822</v>
      </c>
      <c r="K46" s="18" t="s">
        <v>823</v>
      </c>
      <c r="L46" s="5"/>
      <c r="M46" s="5"/>
    </row>
    <row r="47" s="4" customFormat="1" ht="12.75" spans="1:13">
      <c r="A47" s="30"/>
      <c r="B47" s="24" t="s">
        <v>25</v>
      </c>
      <c r="C47" s="27" t="s">
        <v>824</v>
      </c>
      <c r="D47" s="26" t="s">
        <v>825</v>
      </c>
      <c r="E47" s="27"/>
      <c r="F47" s="27"/>
      <c r="G47" s="28" t="s">
        <v>19</v>
      </c>
      <c r="H47" s="27"/>
      <c r="I47" s="55">
        <v>97.5</v>
      </c>
      <c r="J47" s="55">
        <f>179/2</f>
        <v>89.5</v>
      </c>
      <c r="K47" s="55">
        <f>126/2</f>
        <v>63</v>
      </c>
      <c r="L47" s="53"/>
      <c r="M47" s="53"/>
    </row>
    <row r="48" s="4" customFormat="1" ht="48" spans="1:13">
      <c r="A48" s="18">
        <v>17</v>
      </c>
      <c r="B48" s="18" t="s">
        <v>25</v>
      </c>
      <c r="C48" s="37">
        <v>320500001</v>
      </c>
      <c r="D48" s="33" t="s">
        <v>826</v>
      </c>
      <c r="E48" s="37"/>
      <c r="F48" s="21"/>
      <c r="G48" s="22" t="s">
        <v>19</v>
      </c>
      <c r="H48" s="38" t="s">
        <v>827</v>
      </c>
      <c r="I48" s="18" t="s">
        <v>828</v>
      </c>
      <c r="J48" s="18" t="s">
        <v>829</v>
      </c>
      <c r="K48" s="18" t="s">
        <v>830</v>
      </c>
      <c r="L48" s="5"/>
      <c r="M48" s="5"/>
    </row>
    <row r="49" s="4" customFormat="1" ht="24.75" spans="1:13">
      <c r="A49" s="18"/>
      <c r="B49" s="24" t="s">
        <v>25</v>
      </c>
      <c r="C49" s="27" t="s">
        <v>831</v>
      </c>
      <c r="D49" s="26" t="s">
        <v>832</v>
      </c>
      <c r="E49" s="27"/>
      <c r="F49" s="27"/>
      <c r="G49" s="28" t="s">
        <v>19</v>
      </c>
      <c r="H49" s="27"/>
      <c r="I49" s="18">
        <v>488.7</v>
      </c>
      <c r="J49" s="54">
        <f t="shared" ref="J49:J53" si="6">I49*(1-8.2%)</f>
        <v>448.6266</v>
      </c>
      <c r="K49" s="54">
        <f t="shared" ref="K49:K53" si="7">I49*(1-16.2%)</f>
        <v>409.5306</v>
      </c>
      <c r="L49" s="53"/>
      <c r="M49" s="53"/>
    </row>
    <row r="50" s="4" customFormat="1" ht="252" spans="1:13">
      <c r="A50" s="18">
        <v>18</v>
      </c>
      <c r="B50" s="18"/>
      <c r="C50" s="37">
        <v>33</v>
      </c>
      <c r="D50" s="33" t="s">
        <v>833</v>
      </c>
      <c r="E50" s="37" t="s">
        <v>834</v>
      </c>
      <c r="F50" s="37"/>
      <c r="G50" s="18"/>
      <c r="H50" s="42"/>
      <c r="I50" s="18" t="s">
        <v>751</v>
      </c>
      <c r="J50" s="18" t="s">
        <v>752</v>
      </c>
      <c r="K50" s="18" t="s">
        <v>753</v>
      </c>
      <c r="L50" s="56"/>
      <c r="M50" s="5"/>
    </row>
    <row r="51" s="4" customFormat="1" ht="25.5" spans="1:13">
      <c r="A51" s="18"/>
      <c r="B51" s="24" t="s">
        <v>135</v>
      </c>
      <c r="C51" s="27" t="s">
        <v>835</v>
      </c>
      <c r="D51" s="48" t="s">
        <v>836</v>
      </c>
      <c r="E51" s="27"/>
      <c r="F51" s="27"/>
      <c r="G51" s="49" t="s">
        <v>19</v>
      </c>
      <c r="H51" s="27"/>
      <c r="I51" s="18">
        <v>1278</v>
      </c>
      <c r="J51" s="54">
        <f t="shared" si="6"/>
        <v>1173.204</v>
      </c>
      <c r="K51" s="54">
        <f t="shared" si="7"/>
        <v>1070.964</v>
      </c>
      <c r="L51" s="53"/>
      <c r="M51" s="53"/>
    </row>
    <row r="52" s="4" customFormat="1" ht="24" spans="1:13">
      <c r="A52" s="18"/>
      <c r="B52" s="24" t="s">
        <v>135</v>
      </c>
      <c r="C52" s="27" t="s">
        <v>837</v>
      </c>
      <c r="D52" s="48" t="s">
        <v>838</v>
      </c>
      <c r="E52" s="27"/>
      <c r="F52" s="27"/>
      <c r="G52" s="49" t="s">
        <v>19</v>
      </c>
      <c r="H52" s="27"/>
      <c r="I52" s="18">
        <v>1336.5</v>
      </c>
      <c r="J52" s="54">
        <f t="shared" si="6"/>
        <v>1226.907</v>
      </c>
      <c r="K52" s="54">
        <f t="shared" si="7"/>
        <v>1119.987</v>
      </c>
      <c r="L52" s="53"/>
      <c r="M52" s="53"/>
    </row>
    <row r="53" s="4" customFormat="1" ht="24" spans="1:13">
      <c r="A53" s="18"/>
      <c r="B53" s="24" t="s">
        <v>135</v>
      </c>
      <c r="C53" s="27" t="s">
        <v>839</v>
      </c>
      <c r="D53" s="48" t="s">
        <v>840</v>
      </c>
      <c r="E53" s="27"/>
      <c r="F53" s="27"/>
      <c r="G53" s="49" t="s">
        <v>19</v>
      </c>
      <c r="H53" s="27"/>
      <c r="I53" s="18">
        <v>1336.5</v>
      </c>
      <c r="J53" s="54">
        <f t="shared" si="6"/>
        <v>1226.907</v>
      </c>
      <c r="K53" s="54">
        <f t="shared" si="7"/>
        <v>1119.987</v>
      </c>
      <c r="L53" s="53"/>
      <c r="M53" s="53"/>
    </row>
    <row r="54" s="4" customFormat="1" ht="108" spans="1:13">
      <c r="A54" s="18">
        <v>19</v>
      </c>
      <c r="B54" s="39" t="s">
        <v>135</v>
      </c>
      <c r="C54" s="20">
        <v>330100017</v>
      </c>
      <c r="D54" s="38" t="s">
        <v>841</v>
      </c>
      <c r="E54" s="21"/>
      <c r="F54" s="38" t="s">
        <v>842</v>
      </c>
      <c r="G54" s="39" t="s">
        <v>843</v>
      </c>
      <c r="H54" s="38" t="s">
        <v>844</v>
      </c>
      <c r="I54" s="18" t="s">
        <v>845</v>
      </c>
      <c r="J54" s="18" t="s">
        <v>846</v>
      </c>
      <c r="K54" s="18" t="s">
        <v>847</v>
      </c>
      <c r="L54" s="5"/>
      <c r="M54" s="5"/>
    </row>
    <row r="55" s="4" customFormat="1" ht="25.5" spans="1:13">
      <c r="A55" s="18"/>
      <c r="B55" s="24" t="s">
        <v>135</v>
      </c>
      <c r="C55" s="27" t="s">
        <v>848</v>
      </c>
      <c r="D55" s="48" t="s">
        <v>849</v>
      </c>
      <c r="E55" s="27"/>
      <c r="F55" s="27"/>
      <c r="G55" s="49" t="s">
        <v>19</v>
      </c>
      <c r="H55" s="27"/>
      <c r="I55" s="18">
        <v>598.5</v>
      </c>
      <c r="J55" s="54">
        <f>I55*(1-8.2%)</f>
        <v>549.423</v>
      </c>
      <c r="K55" s="54">
        <f>I55*(1-16.2%)</f>
        <v>501.543</v>
      </c>
      <c r="L55" s="53"/>
      <c r="M55" s="53"/>
    </row>
    <row r="56" s="4" customFormat="1" ht="36" spans="1:13">
      <c r="A56" s="30">
        <v>20</v>
      </c>
      <c r="B56" s="18" t="s">
        <v>135</v>
      </c>
      <c r="C56" s="37" t="s">
        <v>850</v>
      </c>
      <c r="D56" s="33" t="s">
        <v>851</v>
      </c>
      <c r="E56" s="37"/>
      <c r="F56" s="33" t="s">
        <v>852</v>
      </c>
      <c r="G56" s="34" t="s">
        <v>19</v>
      </c>
      <c r="H56" s="33" t="s">
        <v>853</v>
      </c>
      <c r="I56" s="18" t="s">
        <v>854</v>
      </c>
      <c r="J56" s="18" t="s">
        <v>854</v>
      </c>
      <c r="K56" s="18" t="s">
        <v>854</v>
      </c>
      <c r="L56" s="5"/>
      <c r="M56" s="5"/>
    </row>
    <row r="57" s="4" customFormat="1" ht="12.75" spans="1:13">
      <c r="A57" s="30"/>
      <c r="B57" s="24" t="s">
        <v>135</v>
      </c>
      <c r="C57" s="27" t="s">
        <v>855</v>
      </c>
      <c r="D57" s="48" t="s">
        <v>856</v>
      </c>
      <c r="E57" s="27"/>
      <c r="F57" s="27"/>
      <c r="G57" s="50" t="s">
        <v>19</v>
      </c>
      <c r="H57" s="27"/>
      <c r="I57" s="18">
        <v>519</v>
      </c>
      <c r="J57" s="55">
        <f>1590*0.3</f>
        <v>477</v>
      </c>
      <c r="K57" s="55">
        <f>1450*0.3</f>
        <v>435</v>
      </c>
      <c r="L57" s="53"/>
      <c r="M57" s="53"/>
    </row>
    <row r="58" s="4" customFormat="1" ht="130" customHeight="1" spans="1:13">
      <c r="A58" s="18">
        <v>21</v>
      </c>
      <c r="B58" s="18" t="s">
        <v>135</v>
      </c>
      <c r="C58" s="37">
        <v>330404010</v>
      </c>
      <c r="D58" s="33" t="s">
        <v>857</v>
      </c>
      <c r="E58" s="33" t="s">
        <v>858</v>
      </c>
      <c r="F58" s="33" t="s">
        <v>859</v>
      </c>
      <c r="G58" s="34" t="s">
        <v>19</v>
      </c>
      <c r="H58" s="33" t="s">
        <v>860</v>
      </c>
      <c r="I58" s="18" t="s">
        <v>861</v>
      </c>
      <c r="J58" s="18" t="s">
        <v>862</v>
      </c>
      <c r="K58" s="18" t="s">
        <v>863</v>
      </c>
      <c r="L58" s="5"/>
      <c r="M58" s="5"/>
    </row>
    <row r="59" s="4" customFormat="1" ht="130" customHeight="1" spans="1:13">
      <c r="A59" s="18"/>
      <c r="B59" s="24" t="s">
        <v>135</v>
      </c>
      <c r="C59" s="27" t="s">
        <v>864</v>
      </c>
      <c r="D59" s="48" t="s">
        <v>865</v>
      </c>
      <c r="E59" s="27"/>
      <c r="F59" s="27"/>
      <c r="G59" s="28" t="s">
        <v>19</v>
      </c>
      <c r="H59" s="27"/>
      <c r="I59" s="18">
        <v>3132</v>
      </c>
      <c r="J59" s="55">
        <f>2400*1.2</f>
        <v>2880</v>
      </c>
      <c r="K59" s="55">
        <f>1510*1.2</f>
        <v>1812</v>
      </c>
      <c r="L59" s="53"/>
      <c r="M59" s="53"/>
    </row>
    <row r="60" s="4" customFormat="1" ht="130" customHeight="1" spans="1:13">
      <c r="A60" s="18"/>
      <c r="B60" s="24" t="s">
        <v>135</v>
      </c>
      <c r="C60" s="27" t="s">
        <v>866</v>
      </c>
      <c r="D60" s="48" t="s">
        <v>867</v>
      </c>
      <c r="E60" s="27"/>
      <c r="F60" s="27"/>
      <c r="G60" s="28" t="s">
        <v>19</v>
      </c>
      <c r="H60" s="27"/>
      <c r="I60" s="18">
        <v>3132</v>
      </c>
      <c r="J60" s="55">
        <f>2400*1.2</f>
        <v>2880</v>
      </c>
      <c r="K60" s="55">
        <f>1510*1.2</f>
        <v>1812</v>
      </c>
      <c r="L60" s="53"/>
      <c r="M60" s="53"/>
    </row>
    <row r="61" s="4" customFormat="1" ht="108" spans="1:13">
      <c r="A61" s="30">
        <v>22</v>
      </c>
      <c r="B61" s="39" t="s">
        <v>135</v>
      </c>
      <c r="C61" s="20">
        <v>330701022</v>
      </c>
      <c r="D61" s="38" t="s">
        <v>868</v>
      </c>
      <c r="E61" s="38" t="s">
        <v>869</v>
      </c>
      <c r="F61" s="21"/>
      <c r="G61" s="22" t="s">
        <v>19</v>
      </c>
      <c r="H61" s="38" t="s">
        <v>870</v>
      </c>
      <c r="I61" s="34" t="s">
        <v>871</v>
      </c>
      <c r="J61" s="34" t="s">
        <v>872</v>
      </c>
      <c r="K61" s="34" t="s">
        <v>873</v>
      </c>
      <c r="L61" s="5"/>
      <c r="M61" s="5"/>
    </row>
    <row r="62" s="4" customFormat="1" ht="24" spans="1:13">
      <c r="A62" s="30"/>
      <c r="B62" s="24" t="s">
        <v>135</v>
      </c>
      <c r="C62" s="27" t="s">
        <v>874</v>
      </c>
      <c r="D62" s="48" t="s">
        <v>875</v>
      </c>
      <c r="E62" s="27"/>
      <c r="F62" s="27"/>
      <c r="G62" s="28" t="s">
        <v>19</v>
      </c>
      <c r="H62" s="27"/>
      <c r="I62" s="34">
        <v>1392</v>
      </c>
      <c r="J62" s="55">
        <f>1060*1.2</f>
        <v>1272</v>
      </c>
      <c r="K62" s="55">
        <f>670*1.2</f>
        <v>804</v>
      </c>
      <c r="L62" s="53"/>
      <c r="M62" s="53"/>
    </row>
    <row r="63" s="4" customFormat="1" ht="24" spans="1:13">
      <c r="A63" s="30"/>
      <c r="B63" s="24" t="s">
        <v>135</v>
      </c>
      <c r="C63" s="27" t="s">
        <v>876</v>
      </c>
      <c r="D63" s="48" t="s">
        <v>877</v>
      </c>
      <c r="E63" s="27"/>
      <c r="F63" s="27"/>
      <c r="G63" s="28" t="s">
        <v>19</v>
      </c>
      <c r="H63" s="27"/>
      <c r="I63" s="34">
        <v>1572</v>
      </c>
      <c r="J63" s="55">
        <f>1210*1.2</f>
        <v>1452</v>
      </c>
      <c r="K63" s="55">
        <f>815*1.2</f>
        <v>978</v>
      </c>
      <c r="L63" s="53"/>
      <c r="M63" s="57"/>
    </row>
    <row r="64" s="4" customFormat="1" ht="60" spans="1:13">
      <c r="A64" s="18">
        <v>23</v>
      </c>
      <c r="B64" s="39" t="s">
        <v>135</v>
      </c>
      <c r="C64" s="20">
        <v>330703014</v>
      </c>
      <c r="D64" s="38" t="s">
        <v>878</v>
      </c>
      <c r="E64" s="21"/>
      <c r="F64" s="21"/>
      <c r="G64" s="22" t="s">
        <v>19</v>
      </c>
      <c r="H64" s="33" t="s">
        <v>879</v>
      </c>
      <c r="I64" s="34" t="s">
        <v>880</v>
      </c>
      <c r="J64" s="34" t="s">
        <v>881</v>
      </c>
      <c r="K64" s="34" t="s">
        <v>882</v>
      </c>
      <c r="L64" s="5"/>
      <c r="M64" s="5"/>
    </row>
    <row r="65" s="4" customFormat="1" ht="24" spans="1:13">
      <c r="A65" s="18"/>
      <c r="B65" s="24" t="s">
        <v>135</v>
      </c>
      <c r="C65" s="27" t="s">
        <v>883</v>
      </c>
      <c r="D65" s="26" t="s">
        <v>884</v>
      </c>
      <c r="E65" s="27"/>
      <c r="F65" s="27"/>
      <c r="G65" s="28" t="s">
        <v>19</v>
      </c>
      <c r="H65" s="58"/>
      <c r="I65" s="34">
        <v>1218</v>
      </c>
      <c r="J65" s="55">
        <f>3730*0.3</f>
        <v>1119</v>
      </c>
      <c r="K65" s="55">
        <f>2350*0.3</f>
        <v>705</v>
      </c>
      <c r="L65" s="53"/>
      <c r="M65" s="53"/>
    </row>
    <row r="66" s="4" customFormat="1" ht="48" spans="1:13">
      <c r="A66" s="18">
        <v>24</v>
      </c>
      <c r="B66" s="39" t="s">
        <v>135</v>
      </c>
      <c r="C66" s="21">
        <v>330801003</v>
      </c>
      <c r="D66" s="38" t="s">
        <v>885</v>
      </c>
      <c r="E66" s="38" t="s">
        <v>886</v>
      </c>
      <c r="F66" s="33" t="s">
        <v>887</v>
      </c>
      <c r="G66" s="22" t="s">
        <v>19</v>
      </c>
      <c r="H66" s="33" t="s">
        <v>888</v>
      </c>
      <c r="I66" s="34" t="s">
        <v>889</v>
      </c>
      <c r="J66" s="34" t="s">
        <v>890</v>
      </c>
      <c r="K66" s="34" t="s">
        <v>891</v>
      </c>
      <c r="L66" s="5"/>
      <c r="M66" s="5"/>
    </row>
    <row r="67" s="4" customFormat="1" ht="12.75" spans="1:13">
      <c r="A67" s="18"/>
      <c r="B67" s="24" t="s">
        <v>135</v>
      </c>
      <c r="C67" s="27" t="s">
        <v>892</v>
      </c>
      <c r="D67" s="48" t="s">
        <v>893</v>
      </c>
      <c r="E67" s="27"/>
      <c r="F67" s="35" t="s">
        <v>887</v>
      </c>
      <c r="G67" s="28" t="s">
        <v>19</v>
      </c>
      <c r="H67" s="46"/>
      <c r="I67" s="34">
        <v>8261</v>
      </c>
      <c r="J67" s="55">
        <f t="shared" ref="J67:J72" si="8">6890*1.1</f>
        <v>7579</v>
      </c>
      <c r="K67" s="55">
        <f t="shared" ref="K67:K72" si="9">3770*1.1</f>
        <v>4147</v>
      </c>
      <c r="L67" s="53"/>
      <c r="M67" s="53"/>
    </row>
    <row r="68" s="4" customFormat="1" ht="48" spans="1:13">
      <c r="A68" s="18">
        <v>25</v>
      </c>
      <c r="B68" s="39" t="s">
        <v>135</v>
      </c>
      <c r="C68" s="21">
        <v>330801005</v>
      </c>
      <c r="D68" s="38" t="s">
        <v>894</v>
      </c>
      <c r="E68" s="21"/>
      <c r="F68" s="38" t="s">
        <v>887</v>
      </c>
      <c r="G68" s="22" t="s">
        <v>19</v>
      </c>
      <c r="H68" s="33" t="s">
        <v>888</v>
      </c>
      <c r="I68" s="34" t="s">
        <v>895</v>
      </c>
      <c r="J68" s="34" t="s">
        <v>896</v>
      </c>
      <c r="K68" s="34" t="s">
        <v>897</v>
      </c>
      <c r="L68" s="5"/>
      <c r="M68" s="5"/>
    </row>
    <row r="69" s="4" customFormat="1" ht="12.75" spans="1:13">
      <c r="A69" s="18"/>
      <c r="B69" s="24" t="s">
        <v>135</v>
      </c>
      <c r="C69" s="27" t="s">
        <v>898</v>
      </c>
      <c r="D69" s="26" t="s">
        <v>899</v>
      </c>
      <c r="E69" s="27"/>
      <c r="F69" s="35" t="s">
        <v>887</v>
      </c>
      <c r="G69" s="28" t="s">
        <v>19</v>
      </c>
      <c r="H69" s="46"/>
      <c r="I69" s="34">
        <v>8261</v>
      </c>
      <c r="J69" s="55">
        <f t="shared" si="8"/>
        <v>7579</v>
      </c>
      <c r="K69" s="55">
        <f t="shared" si="9"/>
        <v>4147</v>
      </c>
      <c r="L69" s="53"/>
      <c r="M69" s="53"/>
    </row>
    <row r="70" s="4" customFormat="1" ht="84" spans="1:13">
      <c r="A70" s="30">
        <v>26</v>
      </c>
      <c r="B70" s="18" t="s">
        <v>135</v>
      </c>
      <c r="C70" s="59">
        <v>330801009</v>
      </c>
      <c r="D70" s="33" t="s">
        <v>900</v>
      </c>
      <c r="E70" s="37"/>
      <c r="F70" s="33" t="s">
        <v>901</v>
      </c>
      <c r="G70" s="34" t="s">
        <v>19</v>
      </c>
      <c r="H70" s="33" t="s">
        <v>902</v>
      </c>
      <c r="I70" s="34" t="s">
        <v>903</v>
      </c>
      <c r="J70" s="34" t="s">
        <v>904</v>
      </c>
      <c r="K70" s="34" t="s">
        <v>905</v>
      </c>
      <c r="L70" s="5"/>
      <c r="M70" s="5"/>
    </row>
    <row r="71" s="4" customFormat="1" ht="24.75" spans="1:13">
      <c r="A71" s="30"/>
      <c r="B71" s="24" t="s">
        <v>135</v>
      </c>
      <c r="C71" s="27" t="s">
        <v>906</v>
      </c>
      <c r="D71" s="26" t="s">
        <v>907</v>
      </c>
      <c r="E71" s="27"/>
      <c r="F71" s="35" t="s">
        <v>908</v>
      </c>
      <c r="G71" s="28" t="s">
        <v>19</v>
      </c>
      <c r="H71" s="46"/>
      <c r="I71" s="34">
        <v>8261</v>
      </c>
      <c r="J71" s="55">
        <f>6890*1.1</f>
        <v>7579</v>
      </c>
      <c r="K71" s="55">
        <f t="shared" si="9"/>
        <v>4147</v>
      </c>
      <c r="L71" s="53"/>
      <c r="M71" s="53"/>
    </row>
    <row r="72" s="4" customFormat="1" ht="24.75" spans="1:13">
      <c r="A72" s="30"/>
      <c r="B72" s="24" t="s">
        <v>135</v>
      </c>
      <c r="C72" s="27" t="s">
        <v>909</v>
      </c>
      <c r="D72" s="26" t="s">
        <v>910</v>
      </c>
      <c r="E72" s="27"/>
      <c r="F72" s="35" t="s">
        <v>908</v>
      </c>
      <c r="G72" s="28" t="s">
        <v>19</v>
      </c>
      <c r="H72" s="46"/>
      <c r="I72" s="34">
        <v>8261</v>
      </c>
      <c r="J72" s="55">
        <f t="shared" si="8"/>
        <v>7579</v>
      </c>
      <c r="K72" s="55">
        <f t="shared" si="9"/>
        <v>4147</v>
      </c>
      <c r="L72" s="53"/>
      <c r="M72" s="53"/>
    </row>
    <row r="73" s="4" customFormat="1" ht="48" spans="1:13">
      <c r="A73" s="18">
        <v>27</v>
      </c>
      <c r="B73" s="18" t="s">
        <v>135</v>
      </c>
      <c r="C73" s="37">
        <v>330801011</v>
      </c>
      <c r="D73" s="38" t="s">
        <v>911</v>
      </c>
      <c r="E73" s="21"/>
      <c r="F73" s="33" t="s">
        <v>887</v>
      </c>
      <c r="G73" s="22" t="s">
        <v>19</v>
      </c>
      <c r="H73" s="33" t="s">
        <v>888</v>
      </c>
      <c r="I73" s="34" t="s">
        <v>912</v>
      </c>
      <c r="J73" s="34" t="s">
        <v>913</v>
      </c>
      <c r="K73" s="34" t="s">
        <v>914</v>
      </c>
      <c r="L73" s="5"/>
      <c r="M73" s="5"/>
    </row>
    <row r="74" s="4" customFormat="1" ht="12.75" spans="1:13">
      <c r="A74" s="18"/>
      <c r="B74" s="24" t="s">
        <v>135</v>
      </c>
      <c r="C74" s="27" t="s">
        <v>915</v>
      </c>
      <c r="D74" s="26" t="s">
        <v>916</v>
      </c>
      <c r="E74" s="27"/>
      <c r="F74" s="35" t="s">
        <v>887</v>
      </c>
      <c r="G74" s="28" t="s">
        <v>19</v>
      </c>
      <c r="H74" s="44"/>
      <c r="I74" s="34">
        <v>7337</v>
      </c>
      <c r="J74" s="55">
        <f>6120*1.1</f>
        <v>6732</v>
      </c>
      <c r="K74" s="55">
        <f t="shared" ref="K74:K79" si="10">3350*1.1</f>
        <v>3685</v>
      </c>
      <c r="L74" s="53"/>
      <c r="M74" s="53"/>
    </row>
    <row r="75" s="4" customFormat="1" ht="132" spans="1:13">
      <c r="A75" s="30">
        <v>28</v>
      </c>
      <c r="B75" s="18" t="s">
        <v>135</v>
      </c>
      <c r="C75" s="37">
        <v>330801017</v>
      </c>
      <c r="D75" s="38" t="s">
        <v>917</v>
      </c>
      <c r="E75" s="38" t="s">
        <v>918</v>
      </c>
      <c r="F75" s="37"/>
      <c r="G75" s="22" t="s">
        <v>19</v>
      </c>
      <c r="H75" s="33" t="s">
        <v>919</v>
      </c>
      <c r="I75" s="34" t="s">
        <v>920</v>
      </c>
      <c r="J75" s="34" t="s">
        <v>921</v>
      </c>
      <c r="K75" s="34" t="s">
        <v>922</v>
      </c>
      <c r="L75" s="5"/>
      <c r="M75" s="5"/>
    </row>
    <row r="76" s="4" customFormat="1" ht="36" spans="1:13">
      <c r="A76" s="30"/>
      <c r="B76" s="24" t="s">
        <v>135</v>
      </c>
      <c r="C76" s="27" t="s">
        <v>923</v>
      </c>
      <c r="D76" s="48" t="s">
        <v>924</v>
      </c>
      <c r="E76" s="35" t="s">
        <v>925</v>
      </c>
      <c r="F76" s="27"/>
      <c r="G76" s="28" t="s">
        <v>19</v>
      </c>
      <c r="H76" s="46"/>
      <c r="I76" s="34">
        <v>6633</v>
      </c>
      <c r="J76" s="55">
        <f>5530*1.1</f>
        <v>6083</v>
      </c>
      <c r="K76" s="55">
        <f t="shared" si="10"/>
        <v>3685</v>
      </c>
      <c r="L76" s="53"/>
      <c r="M76" s="57"/>
    </row>
    <row r="77" s="4" customFormat="1" ht="24" spans="1:13">
      <c r="A77" s="30"/>
      <c r="B77" s="24" t="s">
        <v>135</v>
      </c>
      <c r="C77" s="27" t="s">
        <v>926</v>
      </c>
      <c r="D77" s="48" t="s">
        <v>927</v>
      </c>
      <c r="E77" s="27"/>
      <c r="F77" s="41"/>
      <c r="G77" s="28" t="s">
        <v>19</v>
      </c>
      <c r="H77" s="60"/>
      <c r="I77" s="34">
        <v>6633</v>
      </c>
      <c r="J77" s="55">
        <f>5530*1.1</f>
        <v>6083</v>
      </c>
      <c r="K77" s="55">
        <f t="shared" si="10"/>
        <v>3685</v>
      </c>
      <c r="L77" s="53"/>
      <c r="M77" s="57"/>
    </row>
    <row r="78" s="4" customFormat="1" ht="24" spans="1:13">
      <c r="A78" s="30"/>
      <c r="B78" s="24" t="s">
        <v>135</v>
      </c>
      <c r="C78" s="27" t="s">
        <v>928</v>
      </c>
      <c r="D78" s="61" t="s">
        <v>929</v>
      </c>
      <c r="E78" s="27"/>
      <c r="F78" s="41"/>
      <c r="G78" s="28" t="s">
        <v>19</v>
      </c>
      <c r="H78" s="60"/>
      <c r="I78" s="34">
        <v>6633</v>
      </c>
      <c r="J78" s="55">
        <f>5530*1.1</f>
        <v>6083</v>
      </c>
      <c r="K78" s="55">
        <f t="shared" si="10"/>
        <v>3685</v>
      </c>
      <c r="L78" s="53"/>
      <c r="M78" s="57"/>
    </row>
    <row r="79" s="4" customFormat="1" ht="12.75" spans="1:13">
      <c r="A79" s="30"/>
      <c r="B79" s="24" t="s">
        <v>135</v>
      </c>
      <c r="C79" s="27" t="s">
        <v>930</v>
      </c>
      <c r="D79" s="61" t="s">
        <v>931</v>
      </c>
      <c r="E79" s="27"/>
      <c r="F79" s="41"/>
      <c r="G79" s="28" t="s">
        <v>19</v>
      </c>
      <c r="H79" s="60"/>
      <c r="I79" s="34">
        <v>6633</v>
      </c>
      <c r="J79" s="55">
        <f>5530*1.1</f>
        <v>6083</v>
      </c>
      <c r="K79" s="55">
        <f t="shared" si="10"/>
        <v>3685</v>
      </c>
      <c r="L79" s="53"/>
      <c r="M79" s="57"/>
    </row>
    <row r="80" s="4" customFormat="1" ht="108" spans="1:13">
      <c r="A80" s="18">
        <v>29</v>
      </c>
      <c r="B80" s="18" t="s">
        <v>135</v>
      </c>
      <c r="C80" s="37">
        <v>330801018</v>
      </c>
      <c r="D80" s="38" t="s">
        <v>932</v>
      </c>
      <c r="E80" s="38" t="s">
        <v>933</v>
      </c>
      <c r="F80" s="37"/>
      <c r="G80" s="22" t="s">
        <v>19</v>
      </c>
      <c r="H80" s="33" t="s">
        <v>919</v>
      </c>
      <c r="I80" s="34" t="s">
        <v>934</v>
      </c>
      <c r="J80" s="34" t="s">
        <v>935</v>
      </c>
      <c r="K80" s="34" t="s">
        <v>936</v>
      </c>
      <c r="L80" s="5"/>
      <c r="M80" s="5"/>
    </row>
    <row r="81" s="4" customFormat="1" ht="24" spans="1:13">
      <c r="A81" s="18"/>
      <c r="B81" s="24" t="s">
        <v>135</v>
      </c>
      <c r="C81" s="27" t="s">
        <v>937</v>
      </c>
      <c r="D81" s="26" t="s">
        <v>938</v>
      </c>
      <c r="E81" s="35" t="s">
        <v>939</v>
      </c>
      <c r="F81" s="27"/>
      <c r="G81" s="28" t="s">
        <v>19</v>
      </c>
      <c r="H81" s="44"/>
      <c r="I81" s="34">
        <v>7469</v>
      </c>
      <c r="J81" s="55">
        <f t="shared" ref="J81:J83" si="11">6230*1.1</f>
        <v>6853</v>
      </c>
      <c r="K81" s="55">
        <f t="shared" ref="K81:K83" si="12">3770*1.1</f>
        <v>4147</v>
      </c>
      <c r="L81" s="53"/>
      <c r="M81" s="53"/>
    </row>
    <row r="82" s="4" customFormat="1" ht="24" spans="1:13">
      <c r="A82" s="18"/>
      <c r="B82" s="24" t="s">
        <v>135</v>
      </c>
      <c r="C82" s="27" t="s">
        <v>940</v>
      </c>
      <c r="D82" s="26" t="s">
        <v>941</v>
      </c>
      <c r="E82" s="35" t="s">
        <v>942</v>
      </c>
      <c r="F82" s="27"/>
      <c r="G82" s="28" t="s">
        <v>19</v>
      </c>
      <c r="H82" s="44"/>
      <c r="I82" s="34">
        <v>7469</v>
      </c>
      <c r="J82" s="55">
        <f t="shared" si="11"/>
        <v>6853</v>
      </c>
      <c r="K82" s="55">
        <f t="shared" si="12"/>
        <v>4147</v>
      </c>
      <c r="L82" s="53"/>
      <c r="M82" s="53"/>
    </row>
    <row r="83" s="4" customFormat="1" ht="12.75" spans="1:13">
      <c r="A83" s="18"/>
      <c r="B83" s="24" t="s">
        <v>135</v>
      </c>
      <c r="C83" s="27" t="s">
        <v>943</v>
      </c>
      <c r="D83" s="26" t="s">
        <v>944</v>
      </c>
      <c r="E83" s="35" t="s">
        <v>942</v>
      </c>
      <c r="F83" s="27"/>
      <c r="G83" s="28" t="s">
        <v>19</v>
      </c>
      <c r="H83" s="44"/>
      <c r="I83" s="34">
        <v>7469</v>
      </c>
      <c r="J83" s="55">
        <f t="shared" si="11"/>
        <v>6853</v>
      </c>
      <c r="K83" s="55">
        <f t="shared" si="12"/>
        <v>4147</v>
      </c>
      <c r="L83" s="53"/>
      <c r="M83" s="53"/>
    </row>
    <row r="84" s="4" customFormat="1" ht="36" customHeight="1" spans="1:13">
      <c r="A84" s="34" t="s">
        <v>765</v>
      </c>
      <c r="B84" s="39" t="s">
        <v>135</v>
      </c>
      <c r="C84" s="21" t="s">
        <v>765</v>
      </c>
      <c r="D84" s="38" t="s">
        <v>945</v>
      </c>
      <c r="E84" s="21"/>
      <c r="F84" s="21"/>
      <c r="G84" s="22" t="s">
        <v>139</v>
      </c>
      <c r="H84" s="21"/>
      <c r="I84" s="18"/>
      <c r="J84" s="18"/>
      <c r="K84" s="18"/>
      <c r="L84" s="5"/>
      <c r="M84" s="5"/>
    </row>
    <row r="85" s="4" customFormat="1" ht="12" spans="1:13">
      <c r="A85" s="18">
        <v>30</v>
      </c>
      <c r="B85" s="18" t="s">
        <v>135</v>
      </c>
      <c r="C85" s="37" t="s">
        <v>946</v>
      </c>
      <c r="D85" s="33" t="s">
        <v>947</v>
      </c>
      <c r="E85" s="37"/>
      <c r="F85" s="37"/>
      <c r="G85" s="34" t="s">
        <v>139</v>
      </c>
      <c r="H85" s="37"/>
      <c r="I85" s="18">
        <v>2483</v>
      </c>
      <c r="J85" s="55">
        <f t="shared" ref="J85:J88" si="13">I85*(1-8.2%)</f>
        <v>2279.394</v>
      </c>
      <c r="K85" s="55">
        <f t="shared" ref="K85:K88" si="14">I85*(1-16.2%)</f>
        <v>2080.754</v>
      </c>
      <c r="L85" s="53"/>
      <c r="M85" s="53"/>
    </row>
    <row r="86" s="4" customFormat="1" ht="24" spans="1:13">
      <c r="A86" s="18"/>
      <c r="B86" s="62" t="s">
        <v>135</v>
      </c>
      <c r="C86" s="44" t="s">
        <v>946</v>
      </c>
      <c r="D86" s="48" t="s">
        <v>948</v>
      </c>
      <c r="E86" s="44"/>
      <c r="F86" s="44"/>
      <c r="G86" s="50" t="s">
        <v>139</v>
      </c>
      <c r="H86" s="44"/>
      <c r="I86" s="18">
        <v>2483</v>
      </c>
      <c r="J86" s="55">
        <f t="shared" si="13"/>
        <v>2279.394</v>
      </c>
      <c r="K86" s="55">
        <f t="shared" si="14"/>
        <v>2080.754</v>
      </c>
      <c r="L86" s="53"/>
      <c r="M86" s="53"/>
    </row>
    <row r="87" s="4" customFormat="1" ht="60" spans="1:13">
      <c r="A87" s="30">
        <v>31</v>
      </c>
      <c r="B87" s="39" t="s">
        <v>135</v>
      </c>
      <c r="C87" s="20">
        <v>331007007</v>
      </c>
      <c r="D87" s="38" t="s">
        <v>949</v>
      </c>
      <c r="E87" s="38" t="s">
        <v>950</v>
      </c>
      <c r="F87" s="21"/>
      <c r="G87" s="22" t="s">
        <v>19</v>
      </c>
      <c r="H87" s="33" t="s">
        <v>951</v>
      </c>
      <c r="I87" s="34" t="s">
        <v>952</v>
      </c>
      <c r="J87" s="34" t="s">
        <v>953</v>
      </c>
      <c r="K87" s="34" t="s">
        <v>954</v>
      </c>
      <c r="L87" s="5"/>
      <c r="M87" s="5"/>
    </row>
    <row r="88" s="4" customFormat="1" ht="24" spans="1:13">
      <c r="A88" s="30"/>
      <c r="B88" s="24" t="s">
        <v>135</v>
      </c>
      <c r="C88" s="27" t="s">
        <v>955</v>
      </c>
      <c r="D88" s="26" t="s">
        <v>956</v>
      </c>
      <c r="E88" s="35" t="s">
        <v>950</v>
      </c>
      <c r="F88" s="27"/>
      <c r="G88" s="28" t="s">
        <v>19</v>
      </c>
      <c r="H88" s="47"/>
      <c r="I88" s="34">
        <v>3312</v>
      </c>
      <c r="J88" s="55">
        <f>2530*1.2</f>
        <v>3036</v>
      </c>
      <c r="K88" s="55">
        <f>1590*1.2</f>
        <v>1908</v>
      </c>
      <c r="L88" s="53"/>
      <c r="M88" s="53"/>
    </row>
    <row r="89" s="4" customFormat="1" ht="84" spans="1:13">
      <c r="A89" s="18">
        <v>32</v>
      </c>
      <c r="B89" s="18" t="s">
        <v>135</v>
      </c>
      <c r="C89" s="21">
        <v>331303017</v>
      </c>
      <c r="D89" s="38" t="s">
        <v>957</v>
      </c>
      <c r="E89" s="21"/>
      <c r="F89" s="37"/>
      <c r="G89" s="34" t="s">
        <v>19</v>
      </c>
      <c r="H89" s="33" t="s">
        <v>958</v>
      </c>
      <c r="I89" s="34" t="s">
        <v>959</v>
      </c>
      <c r="J89" s="34" t="s">
        <v>960</v>
      </c>
      <c r="K89" s="34" t="s">
        <v>961</v>
      </c>
      <c r="L89" s="5"/>
      <c r="M89" s="5"/>
    </row>
    <row r="90" s="4" customFormat="1" ht="36.75" spans="1:13">
      <c r="A90" s="18"/>
      <c r="B90" s="24" t="s">
        <v>135</v>
      </c>
      <c r="C90" s="27" t="s">
        <v>962</v>
      </c>
      <c r="D90" s="26" t="s">
        <v>963</v>
      </c>
      <c r="E90" s="27"/>
      <c r="F90" s="27"/>
      <c r="G90" s="28" t="s">
        <v>19</v>
      </c>
      <c r="H90" s="46"/>
      <c r="I90" s="34">
        <v>6960</v>
      </c>
      <c r="J90" s="55">
        <f>5320*1.2</f>
        <v>6384</v>
      </c>
      <c r="K90" s="55">
        <f>3350*1.2</f>
        <v>4020</v>
      </c>
      <c r="L90" s="53"/>
      <c r="M90" s="53"/>
    </row>
    <row r="91" s="4" customFormat="1" ht="72" spans="1:13">
      <c r="A91" s="30">
        <v>33</v>
      </c>
      <c r="B91" s="39" t="s">
        <v>135</v>
      </c>
      <c r="C91" s="21">
        <v>331400019</v>
      </c>
      <c r="D91" s="38" t="s">
        <v>964</v>
      </c>
      <c r="E91" s="38" t="s">
        <v>965</v>
      </c>
      <c r="F91" s="21"/>
      <c r="G91" s="22" t="s">
        <v>19</v>
      </c>
      <c r="H91" s="33" t="s">
        <v>966</v>
      </c>
      <c r="I91" s="34" t="s">
        <v>967</v>
      </c>
      <c r="J91" s="34" t="s">
        <v>968</v>
      </c>
      <c r="K91" s="34" t="s">
        <v>969</v>
      </c>
      <c r="L91" s="5"/>
      <c r="M91" s="5"/>
    </row>
    <row r="92" s="4" customFormat="1" ht="25.5" spans="1:13">
      <c r="A92" s="30"/>
      <c r="B92" s="24" t="s">
        <v>135</v>
      </c>
      <c r="C92" s="27" t="s">
        <v>970</v>
      </c>
      <c r="D92" s="26" t="s">
        <v>971</v>
      </c>
      <c r="E92" s="27"/>
      <c r="F92" s="27"/>
      <c r="G92" s="28" t="s">
        <v>19</v>
      </c>
      <c r="H92" s="27"/>
      <c r="I92" s="34">
        <v>130.5</v>
      </c>
      <c r="J92" s="55">
        <f>240/2</f>
        <v>120</v>
      </c>
      <c r="K92" s="55">
        <f>151/2</f>
        <v>75.5</v>
      </c>
      <c r="L92" s="53"/>
      <c r="M92" s="53"/>
    </row>
    <row r="93" s="4" customFormat="1" ht="96" spans="1:13">
      <c r="A93" s="18">
        <v>34</v>
      </c>
      <c r="B93" s="39" t="s">
        <v>135</v>
      </c>
      <c r="C93" s="37" t="s">
        <v>972</v>
      </c>
      <c r="D93" s="38" t="s">
        <v>973</v>
      </c>
      <c r="E93" s="38" t="s">
        <v>974</v>
      </c>
      <c r="F93" s="21"/>
      <c r="G93" s="22" t="s">
        <v>139</v>
      </c>
      <c r="H93" s="38" t="s">
        <v>975</v>
      </c>
      <c r="I93" s="18" t="s">
        <v>976</v>
      </c>
      <c r="J93" s="18" t="s">
        <v>977</v>
      </c>
      <c r="K93" s="18" t="s">
        <v>978</v>
      </c>
      <c r="L93" s="5"/>
      <c r="M93" s="5"/>
    </row>
    <row r="94" s="4" customFormat="1" ht="24" spans="1:13">
      <c r="A94" s="18"/>
      <c r="B94" s="24" t="s">
        <v>135</v>
      </c>
      <c r="C94" s="27" t="s">
        <v>972</v>
      </c>
      <c r="D94" s="26" t="s">
        <v>973</v>
      </c>
      <c r="E94" s="35" t="s">
        <v>974</v>
      </c>
      <c r="F94" s="27"/>
      <c r="G94" s="28" t="s">
        <v>139</v>
      </c>
      <c r="H94" s="58"/>
      <c r="I94" s="18"/>
      <c r="J94" s="18"/>
      <c r="K94" s="18"/>
      <c r="L94" s="5"/>
      <c r="M94" s="5"/>
    </row>
    <row r="95" s="4" customFormat="1" ht="24.75" spans="1:13">
      <c r="A95" s="18"/>
      <c r="B95" s="24" t="s">
        <v>135</v>
      </c>
      <c r="C95" s="27" t="s">
        <v>979</v>
      </c>
      <c r="D95" s="26" t="s">
        <v>980</v>
      </c>
      <c r="E95" s="27"/>
      <c r="F95" s="27"/>
      <c r="G95" s="28" t="s">
        <v>139</v>
      </c>
      <c r="H95" s="27"/>
      <c r="I95" s="18">
        <v>3380</v>
      </c>
      <c r="J95" s="54">
        <f>2610+495.72</f>
        <v>3105.72</v>
      </c>
      <c r="K95" s="54">
        <f>2380+452.52</f>
        <v>2832.52</v>
      </c>
      <c r="L95" s="53"/>
      <c r="M95" s="53"/>
    </row>
    <row r="96" s="4" customFormat="1" ht="24" spans="1:13">
      <c r="A96" s="30">
        <v>35</v>
      </c>
      <c r="B96" s="39" t="s">
        <v>135</v>
      </c>
      <c r="C96" s="20">
        <v>331603014</v>
      </c>
      <c r="D96" s="38" t="s">
        <v>981</v>
      </c>
      <c r="E96" s="21"/>
      <c r="F96" s="21"/>
      <c r="G96" s="39" t="s">
        <v>982</v>
      </c>
      <c r="H96" s="33" t="s">
        <v>983</v>
      </c>
      <c r="I96" s="18" t="s">
        <v>984</v>
      </c>
      <c r="J96" s="18" t="s">
        <v>985</v>
      </c>
      <c r="K96" s="18" t="s">
        <v>986</v>
      </c>
      <c r="L96" s="5"/>
      <c r="M96" s="5"/>
    </row>
    <row r="97" s="4" customFormat="1" ht="24.75" spans="1:13">
      <c r="A97" s="30"/>
      <c r="B97" s="24" t="s">
        <v>135</v>
      </c>
      <c r="C97" s="27" t="s">
        <v>987</v>
      </c>
      <c r="D97" s="26" t="s">
        <v>988</v>
      </c>
      <c r="E97" s="27"/>
      <c r="F97" s="27"/>
      <c r="G97" s="28" t="s">
        <v>19</v>
      </c>
      <c r="H97" s="47"/>
      <c r="I97" s="18">
        <v>900</v>
      </c>
      <c r="J97" s="55">
        <f t="shared" ref="J97:J100" si="15">I97*(1-8.2%)</f>
        <v>826.2</v>
      </c>
      <c r="K97" s="55">
        <f t="shared" ref="K97:K100" si="16">I97*(1-16.2%)</f>
        <v>754.2</v>
      </c>
      <c r="L97" s="53"/>
      <c r="M97" s="53"/>
    </row>
    <row r="98" s="4" customFormat="1" ht="24" spans="1:13">
      <c r="A98" s="34" t="s">
        <v>765</v>
      </c>
      <c r="B98" s="39" t="s">
        <v>25</v>
      </c>
      <c r="C98" s="63">
        <v>480000003</v>
      </c>
      <c r="D98" s="38" t="s">
        <v>989</v>
      </c>
      <c r="E98" s="21"/>
      <c r="F98" s="21"/>
      <c r="G98" s="39"/>
      <c r="H98" s="21"/>
      <c r="I98" s="18"/>
      <c r="J98" s="18"/>
      <c r="K98" s="18"/>
      <c r="L98" s="5"/>
      <c r="M98" s="5"/>
    </row>
    <row r="99" s="4" customFormat="1" ht="12" spans="1:13">
      <c r="A99" s="30">
        <v>36</v>
      </c>
      <c r="B99" s="18" t="s">
        <v>25</v>
      </c>
      <c r="C99" s="37" t="s">
        <v>990</v>
      </c>
      <c r="D99" s="33" t="s">
        <v>991</v>
      </c>
      <c r="E99" s="21"/>
      <c r="F99" s="21"/>
      <c r="G99" s="22" t="s">
        <v>992</v>
      </c>
      <c r="H99" s="42"/>
      <c r="I99" s="18">
        <v>24.75</v>
      </c>
      <c r="J99" s="54">
        <f t="shared" si="15"/>
        <v>22.7205</v>
      </c>
      <c r="K99" s="54">
        <f t="shared" si="16"/>
        <v>20.7405</v>
      </c>
      <c r="L99" s="53"/>
      <c r="M99" s="53"/>
    </row>
    <row r="100" s="4" customFormat="1" ht="12" spans="1:13">
      <c r="A100" s="18">
        <v>37</v>
      </c>
      <c r="B100" s="18" t="s">
        <v>25</v>
      </c>
      <c r="C100" s="37" t="s">
        <v>993</v>
      </c>
      <c r="D100" s="33" t="s">
        <v>994</v>
      </c>
      <c r="E100" s="21"/>
      <c r="F100" s="21"/>
      <c r="G100" s="22" t="s">
        <v>992</v>
      </c>
      <c r="H100" s="42"/>
      <c r="I100" s="18">
        <v>24.75</v>
      </c>
      <c r="J100" s="54">
        <f t="shared" si="15"/>
        <v>22.7205</v>
      </c>
      <c r="K100" s="54">
        <f t="shared" si="16"/>
        <v>20.7405</v>
      </c>
      <c r="L100" s="53"/>
      <c r="M100" s="53"/>
    </row>
    <row r="101" s="4" customFormat="1" ht="60" spans="1:13">
      <c r="A101" s="30">
        <v>38</v>
      </c>
      <c r="B101" s="18" t="s">
        <v>25</v>
      </c>
      <c r="C101" s="37">
        <v>430000024</v>
      </c>
      <c r="D101" s="33" t="s">
        <v>995</v>
      </c>
      <c r="E101" s="38" t="s">
        <v>996</v>
      </c>
      <c r="F101" s="21"/>
      <c r="G101" s="22" t="s">
        <v>997</v>
      </c>
      <c r="H101" s="33" t="s">
        <v>998</v>
      </c>
      <c r="I101" s="18" t="s">
        <v>999</v>
      </c>
      <c r="J101" s="18" t="s">
        <v>1000</v>
      </c>
      <c r="K101" s="18" t="s">
        <v>1001</v>
      </c>
      <c r="L101" s="5"/>
      <c r="M101" s="5"/>
    </row>
    <row r="102" s="4" customFormat="1" ht="144" spans="1:13">
      <c r="A102" s="30"/>
      <c r="B102" s="24" t="s">
        <v>25</v>
      </c>
      <c r="C102" s="27" t="s">
        <v>1002</v>
      </c>
      <c r="D102" s="26" t="s">
        <v>1003</v>
      </c>
      <c r="E102" s="35" t="s">
        <v>1004</v>
      </c>
      <c r="F102" s="27"/>
      <c r="G102" s="28" t="s">
        <v>19</v>
      </c>
      <c r="H102" s="27"/>
      <c r="I102" s="18">
        <v>54</v>
      </c>
      <c r="J102" s="54">
        <f t="shared" ref="J102:J107" si="17">I102*(1-8.2%)</f>
        <v>49.572</v>
      </c>
      <c r="K102" s="54">
        <f t="shared" ref="K102:K107" si="18">I102*(1-16.2%)</f>
        <v>45.252</v>
      </c>
      <c r="L102" s="53"/>
      <c r="M102" s="53"/>
    </row>
    <row r="103" s="4" customFormat="1" ht="87.75" spans="1:13">
      <c r="A103" s="30"/>
      <c r="B103" s="24" t="s">
        <v>25</v>
      </c>
      <c r="C103" s="27" t="s">
        <v>1005</v>
      </c>
      <c r="D103" s="26" t="s">
        <v>1006</v>
      </c>
      <c r="E103" s="35" t="s">
        <v>1007</v>
      </c>
      <c r="F103" s="27"/>
      <c r="G103" s="28" t="s">
        <v>19</v>
      </c>
      <c r="H103" s="27"/>
      <c r="I103" s="18">
        <v>54</v>
      </c>
      <c r="J103" s="54">
        <f t="shared" si="17"/>
        <v>49.572</v>
      </c>
      <c r="K103" s="54">
        <f t="shared" si="18"/>
        <v>45.252</v>
      </c>
      <c r="L103" s="53"/>
      <c r="M103" s="53"/>
    </row>
    <row r="104" s="4" customFormat="1" ht="24" spans="1:13">
      <c r="A104" s="18">
        <v>39</v>
      </c>
      <c r="B104" s="24" t="s">
        <v>32</v>
      </c>
      <c r="C104" s="27" t="s">
        <v>1008</v>
      </c>
      <c r="D104" s="64" t="s">
        <v>1009</v>
      </c>
      <c r="E104" s="35" t="s">
        <v>1010</v>
      </c>
      <c r="F104" s="35" t="s">
        <v>1011</v>
      </c>
      <c r="G104" s="28" t="s">
        <v>1012</v>
      </c>
      <c r="H104" s="65"/>
      <c r="I104" s="18">
        <v>54</v>
      </c>
      <c r="J104" s="54">
        <f t="shared" si="17"/>
        <v>49.572</v>
      </c>
      <c r="K104" s="54">
        <f t="shared" si="18"/>
        <v>45.252</v>
      </c>
      <c r="L104" s="53"/>
      <c r="M104" s="53"/>
    </row>
    <row r="105" s="4" customFormat="1" ht="24" spans="1:13">
      <c r="A105" s="30">
        <v>40</v>
      </c>
      <c r="B105" s="24" t="s">
        <v>32</v>
      </c>
      <c r="C105" s="27" t="s">
        <v>1013</v>
      </c>
      <c r="D105" s="64" t="s">
        <v>1014</v>
      </c>
      <c r="E105" s="35" t="s">
        <v>1010</v>
      </c>
      <c r="F105" s="35" t="s">
        <v>1011</v>
      </c>
      <c r="G105" s="28" t="s">
        <v>1012</v>
      </c>
      <c r="H105" s="65"/>
      <c r="I105" s="18">
        <v>36</v>
      </c>
      <c r="J105" s="54">
        <f t="shared" si="17"/>
        <v>33.048</v>
      </c>
      <c r="K105" s="54">
        <f t="shared" si="18"/>
        <v>30.168</v>
      </c>
      <c r="L105" s="53"/>
      <c r="M105" s="53"/>
    </row>
    <row r="106" s="4" customFormat="1" ht="60" spans="1:13">
      <c r="A106" s="18">
        <v>41</v>
      </c>
      <c r="B106" s="18" t="s">
        <v>25</v>
      </c>
      <c r="C106" s="37" t="s">
        <v>1015</v>
      </c>
      <c r="D106" s="33" t="s">
        <v>1016</v>
      </c>
      <c r="E106" s="21"/>
      <c r="F106" s="21"/>
      <c r="G106" s="22" t="s">
        <v>630</v>
      </c>
      <c r="H106" s="33" t="s">
        <v>1017</v>
      </c>
      <c r="I106" s="18">
        <v>337.5</v>
      </c>
      <c r="J106" s="54">
        <f t="shared" si="17"/>
        <v>309.825</v>
      </c>
      <c r="K106" s="54">
        <f t="shared" si="18"/>
        <v>282.825</v>
      </c>
      <c r="L106" s="53"/>
      <c r="M106" s="53"/>
    </row>
    <row r="107" s="1" customFormat="1" ht="51" spans="1:15">
      <c r="A107" s="66"/>
      <c r="B107" s="24" t="s">
        <v>25</v>
      </c>
      <c r="C107" s="27" t="s">
        <v>1015</v>
      </c>
      <c r="D107" s="67" t="s">
        <v>1018</v>
      </c>
      <c r="E107" s="24"/>
      <c r="F107" s="24"/>
      <c r="G107" s="28" t="s">
        <v>630</v>
      </c>
      <c r="H107" s="28" t="s">
        <v>1019</v>
      </c>
      <c r="I107" s="68">
        <v>337.5</v>
      </c>
      <c r="J107" s="54">
        <f t="shared" si="17"/>
        <v>309.825</v>
      </c>
      <c r="K107" s="54">
        <f t="shared" si="18"/>
        <v>282.825</v>
      </c>
      <c r="L107" s="53"/>
      <c r="M107" s="53"/>
      <c r="N107" s="4"/>
      <c r="O107" s="4"/>
    </row>
  </sheetData>
  <mergeCells count="12">
    <mergeCell ref="A1:C1"/>
    <mergeCell ref="A2:K2"/>
    <mergeCell ref="A3:K3"/>
    <mergeCell ref="I4:K4"/>
    <mergeCell ref="A4:A5"/>
    <mergeCell ref="B4:B5"/>
    <mergeCell ref="C4:C5"/>
    <mergeCell ref="D4:D5"/>
    <mergeCell ref="E4:E5"/>
    <mergeCell ref="F4:F5"/>
    <mergeCell ref="G4:G5"/>
    <mergeCell ref="H4:H5"/>
  </mergeCells>
  <conditionalFormatting sqref="C7">
    <cfRule type="cellIs" dxfId="0" priority="60" operator="equal">
      <formula>240000000</formula>
    </cfRule>
  </conditionalFormatting>
  <conditionalFormatting sqref="C9">
    <cfRule type="cellIs" dxfId="0" priority="59" operator="equal">
      <formula>240000000</formula>
    </cfRule>
  </conditionalFormatting>
  <conditionalFormatting sqref="C11">
    <cfRule type="cellIs" dxfId="0" priority="58" operator="equal">
      <formula>240000000</formula>
    </cfRule>
  </conditionalFormatting>
  <conditionalFormatting sqref="C13">
    <cfRule type="cellIs" dxfId="0" priority="57" operator="equal">
      <formula>240000000</formula>
    </cfRule>
  </conditionalFormatting>
  <conditionalFormatting sqref="C14">
    <cfRule type="cellIs" dxfId="0" priority="56" operator="equal">
      <formula>240000000</formula>
    </cfRule>
  </conditionalFormatting>
  <conditionalFormatting sqref="C16">
    <cfRule type="cellIs" dxfId="0" priority="55" operator="equal">
      <formula>240000000</formula>
    </cfRule>
  </conditionalFormatting>
  <conditionalFormatting sqref="C18">
    <cfRule type="cellIs" dxfId="0" priority="54" operator="equal">
      <formula>240000000</formula>
    </cfRule>
  </conditionalFormatting>
  <conditionalFormatting sqref="C20">
    <cfRule type="cellIs" dxfId="0" priority="53" operator="equal">
      <formula>240000000</formula>
    </cfRule>
  </conditionalFormatting>
  <conditionalFormatting sqref="C21">
    <cfRule type="cellIs" dxfId="0" priority="52" operator="equal">
      <formula>240000000</formula>
    </cfRule>
  </conditionalFormatting>
  <conditionalFormatting sqref="C22">
    <cfRule type="cellIs" dxfId="0" priority="51" operator="equal">
      <formula>240000000</formula>
    </cfRule>
  </conditionalFormatting>
  <conditionalFormatting sqref="C23">
    <cfRule type="cellIs" dxfId="0" priority="50" operator="equal">
      <formula>240000000</formula>
    </cfRule>
  </conditionalFormatting>
  <conditionalFormatting sqref="C24">
    <cfRule type="cellIs" dxfId="0" priority="49" operator="equal">
      <formula>240000000</formula>
    </cfRule>
  </conditionalFormatting>
  <conditionalFormatting sqref="C26">
    <cfRule type="cellIs" dxfId="0" priority="48" operator="equal">
      <formula>240000000</formula>
    </cfRule>
  </conditionalFormatting>
  <conditionalFormatting sqref="C27">
    <cfRule type="cellIs" dxfId="0" priority="47" operator="equal">
      <formula>240000000</formula>
    </cfRule>
  </conditionalFormatting>
  <conditionalFormatting sqref="C28">
    <cfRule type="cellIs" dxfId="0" priority="46" operator="equal">
      <formula>240000000</formula>
    </cfRule>
  </conditionalFormatting>
  <conditionalFormatting sqref="C30">
    <cfRule type="cellIs" dxfId="0" priority="45" operator="equal">
      <formula>240000000</formula>
    </cfRule>
  </conditionalFormatting>
  <conditionalFormatting sqref="C34">
    <cfRule type="cellIs" dxfId="0" priority="43" operator="equal">
      <formula>240000000</formula>
    </cfRule>
  </conditionalFormatting>
  <conditionalFormatting sqref="C35">
    <cfRule type="cellIs" dxfId="0" priority="44" operator="equal">
      <formula>240000000</formula>
    </cfRule>
  </conditionalFormatting>
  <conditionalFormatting sqref="C37">
    <cfRule type="cellIs" dxfId="0" priority="42" operator="equal">
      <formula>240000000</formula>
    </cfRule>
  </conditionalFormatting>
  <conditionalFormatting sqref="C39">
    <cfRule type="cellIs" dxfId="0" priority="41" operator="equal">
      <formula>240000000</formula>
    </cfRule>
  </conditionalFormatting>
  <conditionalFormatting sqref="C41">
    <cfRule type="cellIs" dxfId="0" priority="40" operator="equal">
      <formula>240000000</formula>
    </cfRule>
  </conditionalFormatting>
  <conditionalFormatting sqref="C42">
    <cfRule type="cellIs" dxfId="0" priority="39" operator="equal">
      <formula>240000000</formula>
    </cfRule>
  </conditionalFormatting>
  <conditionalFormatting sqref="C44">
    <cfRule type="cellIs" dxfId="0" priority="38" operator="equal">
      <formula>240000000</formula>
    </cfRule>
  </conditionalFormatting>
  <conditionalFormatting sqref="C45">
    <cfRule type="cellIs" dxfId="0" priority="37" operator="equal">
      <formula>240000000</formula>
    </cfRule>
  </conditionalFormatting>
  <conditionalFormatting sqref="C47">
    <cfRule type="cellIs" dxfId="0" priority="36" operator="equal">
      <formula>240000000</formula>
    </cfRule>
  </conditionalFormatting>
  <conditionalFormatting sqref="C49">
    <cfRule type="cellIs" dxfId="0" priority="35" operator="equal">
      <formula>240000000</formula>
    </cfRule>
  </conditionalFormatting>
  <conditionalFormatting sqref="C51">
    <cfRule type="cellIs" dxfId="0" priority="34" operator="equal">
      <formula>240000000</formula>
    </cfRule>
  </conditionalFormatting>
  <conditionalFormatting sqref="C52">
    <cfRule type="cellIs" dxfId="0" priority="33" operator="equal">
      <formula>240000000</formula>
    </cfRule>
  </conditionalFormatting>
  <conditionalFormatting sqref="C53">
    <cfRule type="cellIs" dxfId="0" priority="32" operator="equal">
      <formula>240000000</formula>
    </cfRule>
  </conditionalFormatting>
  <conditionalFormatting sqref="C55">
    <cfRule type="cellIs" dxfId="0" priority="31" operator="equal">
      <formula>240000000</formula>
    </cfRule>
  </conditionalFormatting>
  <conditionalFormatting sqref="C57">
    <cfRule type="cellIs" dxfId="0" priority="30" operator="equal">
      <formula>240000000</formula>
    </cfRule>
  </conditionalFormatting>
  <conditionalFormatting sqref="C59">
    <cfRule type="cellIs" dxfId="0" priority="29" operator="equal">
      <formula>240000000</formula>
    </cfRule>
  </conditionalFormatting>
  <conditionalFormatting sqref="C60">
    <cfRule type="cellIs" dxfId="0" priority="28" operator="equal">
      <formula>240000000</formula>
    </cfRule>
  </conditionalFormatting>
  <conditionalFormatting sqref="C62">
    <cfRule type="cellIs" dxfId="0" priority="27" operator="equal">
      <formula>240000000</formula>
    </cfRule>
  </conditionalFormatting>
  <conditionalFormatting sqref="C63">
    <cfRule type="cellIs" dxfId="0" priority="26" operator="equal">
      <formula>240000000</formula>
    </cfRule>
  </conditionalFormatting>
  <conditionalFormatting sqref="C65">
    <cfRule type="cellIs" dxfId="0" priority="25" operator="equal">
      <formula>240000000</formula>
    </cfRule>
  </conditionalFormatting>
  <conditionalFormatting sqref="C67">
    <cfRule type="cellIs" dxfId="0" priority="24" operator="equal">
      <formula>240000000</formula>
    </cfRule>
  </conditionalFormatting>
  <conditionalFormatting sqref="C69">
    <cfRule type="cellIs" dxfId="0" priority="23" operator="equal">
      <formula>240000000</formula>
    </cfRule>
  </conditionalFormatting>
  <conditionalFormatting sqref="C71">
    <cfRule type="cellIs" dxfId="0" priority="22" operator="equal">
      <formula>240000000</formula>
    </cfRule>
  </conditionalFormatting>
  <conditionalFormatting sqref="C72">
    <cfRule type="cellIs" dxfId="0" priority="21" operator="equal">
      <formula>240000000</formula>
    </cfRule>
  </conditionalFormatting>
  <conditionalFormatting sqref="C74">
    <cfRule type="cellIs" dxfId="0" priority="20" operator="equal">
      <formula>240000000</formula>
    </cfRule>
  </conditionalFormatting>
  <conditionalFormatting sqref="C76">
    <cfRule type="cellIs" dxfId="0" priority="19" operator="equal">
      <formula>240000000</formula>
    </cfRule>
  </conditionalFormatting>
  <conditionalFormatting sqref="C77">
    <cfRule type="cellIs" dxfId="0" priority="18" operator="equal">
      <formula>240000000</formula>
    </cfRule>
  </conditionalFormatting>
  <conditionalFormatting sqref="C78">
    <cfRule type="cellIs" dxfId="0" priority="17" operator="equal">
      <formula>240000000</formula>
    </cfRule>
  </conditionalFormatting>
  <conditionalFormatting sqref="C79">
    <cfRule type="cellIs" dxfId="0" priority="16" operator="equal">
      <formula>240000000</formula>
    </cfRule>
  </conditionalFormatting>
  <conditionalFormatting sqref="C81">
    <cfRule type="cellIs" dxfId="0" priority="15" operator="equal">
      <formula>240000000</formula>
    </cfRule>
  </conditionalFormatting>
  <conditionalFormatting sqref="C82">
    <cfRule type="cellIs" dxfId="0" priority="14" operator="equal">
      <formula>240000000</formula>
    </cfRule>
  </conditionalFormatting>
  <conditionalFormatting sqref="C83">
    <cfRule type="cellIs" dxfId="0" priority="13" operator="equal">
      <formula>240000000</formula>
    </cfRule>
  </conditionalFormatting>
  <conditionalFormatting sqref="C86">
    <cfRule type="cellIs" dxfId="0" priority="12" operator="equal">
      <formula>240000000</formula>
    </cfRule>
  </conditionalFormatting>
  <conditionalFormatting sqref="C88">
    <cfRule type="cellIs" dxfId="0" priority="11" operator="equal">
      <formula>240000000</formula>
    </cfRule>
  </conditionalFormatting>
  <conditionalFormatting sqref="C90">
    <cfRule type="cellIs" dxfId="0" priority="10" operator="equal">
      <formula>240000000</formula>
    </cfRule>
  </conditionalFormatting>
  <conditionalFormatting sqref="C92">
    <cfRule type="cellIs" dxfId="0" priority="9" operator="equal">
      <formula>240000000</formula>
    </cfRule>
  </conditionalFormatting>
  <conditionalFormatting sqref="C94">
    <cfRule type="cellIs" dxfId="0" priority="8" operator="equal">
      <formula>240000000</formula>
    </cfRule>
  </conditionalFormatting>
  <conditionalFormatting sqref="C95">
    <cfRule type="cellIs" dxfId="0" priority="7" operator="equal">
      <formula>240000000</formula>
    </cfRule>
  </conditionalFormatting>
  <conditionalFormatting sqref="C97">
    <cfRule type="cellIs" dxfId="0" priority="6" operator="equal">
      <formula>240000000</formula>
    </cfRule>
  </conditionalFormatting>
  <conditionalFormatting sqref="C102">
    <cfRule type="cellIs" dxfId="0" priority="5" operator="equal">
      <formula>240000000</formula>
    </cfRule>
  </conditionalFormatting>
  <conditionalFormatting sqref="C103">
    <cfRule type="cellIs" dxfId="0" priority="4" operator="equal">
      <formula>240000000</formula>
    </cfRule>
  </conditionalFormatting>
  <conditionalFormatting sqref="C104">
    <cfRule type="cellIs" dxfId="0" priority="3" operator="equal">
      <formula>240000000</formula>
    </cfRule>
  </conditionalFormatting>
  <conditionalFormatting sqref="C105">
    <cfRule type="cellIs" dxfId="0" priority="2" operator="equal">
      <formula>240000000</formula>
    </cfRule>
  </conditionalFormatting>
  <conditionalFormatting sqref="C107">
    <cfRule type="cellIs" dxfId="0" priority="1" operator="equal">
      <formula>240000000</formula>
    </cfRule>
  </conditionalFormatting>
  <pageMargins left="0.751388888888889" right="0.751388888888889" top="1" bottom="1" header="0.5" footer="0.5"/>
  <pageSetup paperSize="9" scale="79"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新公布项目</vt:lpstr>
      <vt:lpstr>修订项目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娜子</cp:lastModifiedBy>
  <dcterms:created xsi:type="dcterms:W3CDTF">2020-07-17T03:51:00Z</dcterms:created>
  <dcterms:modified xsi:type="dcterms:W3CDTF">2021-10-08T07:19:01Z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FC6933E651634DC8B570FA76DF5A020F</vt:lpwstr>
  </property>
  <property fmtid="{D5CDD505-2E9C-101B-9397-08002B2CF9AE}" pid="4" name="KSOReadingLayout">
    <vt:bool>true</vt:bool>
  </property>
</Properties>
</file>